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360" yWindow="75" windowWidth="28035" windowHeight="12570"/>
  </bookViews>
  <sheets>
    <sheet name="過去財務諸表" sheetId="1" r:id="rId1"/>
    <sheet name="売上高の推移" sheetId="4" r:id="rId2"/>
    <sheet name="コストの推移" sheetId="3" r:id="rId3"/>
    <sheet name="一人当たり売上" sheetId="5" r:id="rId4"/>
    <sheet name="一人当たりコスト" sheetId="6" r:id="rId5"/>
    <sheet name="仕掛工事月末残高" sheetId="7" r:id="rId6"/>
    <sheet name="仕掛工事回転率" sheetId="8" r:id="rId7"/>
    <sheet name="売上高材料費比率" sheetId="9" r:id="rId8"/>
    <sheet name="コストモデル" sheetId="10" r:id="rId9"/>
    <sheet name="財務シミュレーションベース" sheetId="11" r:id="rId10"/>
    <sheet name="財務シミュレーション基本シナリオ" sheetId="13" r:id="rId11"/>
    <sheet name="財務シミュレーションダウンサイド" sheetId="14" r:id="rId12"/>
    <sheet name="財務シミュレーションアップサイド" sheetId="15" r:id="rId13"/>
  </sheets>
  <calcPr calcId="145621"/>
</workbook>
</file>

<file path=xl/calcChain.xml><?xml version="1.0" encoding="utf-8"?>
<calcChain xmlns="http://schemas.openxmlformats.org/spreadsheetml/2006/main">
  <c r="N39" i="15" l="1"/>
  <c r="M39" i="15"/>
  <c r="L39" i="15"/>
  <c r="K39" i="15"/>
  <c r="J39" i="15"/>
  <c r="I39" i="15"/>
  <c r="H39" i="15"/>
  <c r="G39" i="15"/>
  <c r="F39" i="15"/>
  <c r="E39" i="15"/>
  <c r="D39" i="15"/>
  <c r="C39" i="15"/>
  <c r="O39" i="15" s="1"/>
  <c r="O38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O37" i="15" s="1"/>
  <c r="O36" i="15"/>
  <c r="O35" i="15"/>
  <c r="N34" i="15"/>
  <c r="N40" i="15" s="1"/>
  <c r="M34" i="15"/>
  <c r="M40" i="15" s="1"/>
  <c r="L34" i="15"/>
  <c r="L40" i="15" s="1"/>
  <c r="K34" i="15"/>
  <c r="K40" i="15" s="1"/>
  <c r="J34" i="15"/>
  <c r="J40" i="15" s="1"/>
  <c r="I34" i="15"/>
  <c r="I40" i="15" s="1"/>
  <c r="H34" i="15"/>
  <c r="H40" i="15" s="1"/>
  <c r="G34" i="15"/>
  <c r="G40" i="15" s="1"/>
  <c r="F34" i="15"/>
  <c r="F40" i="15" s="1"/>
  <c r="E34" i="15"/>
  <c r="E40" i="15" s="1"/>
  <c r="D34" i="15"/>
  <c r="D40" i="15" s="1"/>
  <c r="C34" i="15"/>
  <c r="O34" i="15" s="1"/>
  <c r="O40" i="15" s="1"/>
  <c r="C28" i="15"/>
  <c r="O28" i="15" s="1"/>
  <c r="O26" i="15"/>
  <c r="N25" i="15"/>
  <c r="N29" i="15" s="1"/>
  <c r="O29" i="15" s="1"/>
  <c r="M25" i="15"/>
  <c r="M29" i="15" s="1"/>
  <c r="N28" i="15" s="1"/>
  <c r="L25" i="15"/>
  <c r="L29" i="15" s="1"/>
  <c r="M28" i="15" s="1"/>
  <c r="K25" i="15"/>
  <c r="K29" i="15" s="1"/>
  <c r="L28" i="15" s="1"/>
  <c r="J25" i="15"/>
  <c r="J29" i="15" s="1"/>
  <c r="K28" i="15" s="1"/>
  <c r="I25" i="15"/>
  <c r="I29" i="15" s="1"/>
  <c r="J28" i="15" s="1"/>
  <c r="H25" i="15"/>
  <c r="H29" i="15" s="1"/>
  <c r="I28" i="15" s="1"/>
  <c r="G25" i="15"/>
  <c r="G29" i="15" s="1"/>
  <c r="H28" i="15" s="1"/>
  <c r="F25" i="15"/>
  <c r="F29" i="15" s="1"/>
  <c r="G28" i="15" s="1"/>
  <c r="E25" i="15"/>
  <c r="E29" i="15" s="1"/>
  <c r="F28" i="15" s="1"/>
  <c r="D25" i="15"/>
  <c r="D29" i="15" s="1"/>
  <c r="E28" i="15" s="1"/>
  <c r="C25" i="15"/>
  <c r="C29" i="15" s="1"/>
  <c r="D28" i="15" s="1"/>
  <c r="N24" i="15"/>
  <c r="N27" i="15" s="1"/>
  <c r="M24" i="15"/>
  <c r="M27" i="15" s="1"/>
  <c r="L24" i="15"/>
  <c r="L27" i="15" s="1"/>
  <c r="L30" i="15" s="1"/>
  <c r="L31" i="15" s="1"/>
  <c r="K24" i="15"/>
  <c r="K27" i="15" s="1"/>
  <c r="J24" i="15"/>
  <c r="J27" i="15" s="1"/>
  <c r="I24" i="15"/>
  <c r="I27" i="15" s="1"/>
  <c r="H24" i="15"/>
  <c r="H27" i="15" s="1"/>
  <c r="H30" i="15" s="1"/>
  <c r="H31" i="15" s="1"/>
  <c r="G24" i="15"/>
  <c r="G27" i="15" s="1"/>
  <c r="G30" i="15" s="1"/>
  <c r="G31" i="15" s="1"/>
  <c r="F24" i="15"/>
  <c r="F27" i="15" s="1"/>
  <c r="F30" i="15" s="1"/>
  <c r="F31" i="15" s="1"/>
  <c r="E24" i="15"/>
  <c r="E27" i="15" s="1"/>
  <c r="E30" i="15" s="1"/>
  <c r="E31" i="15" s="1"/>
  <c r="D24" i="15"/>
  <c r="D27" i="15" s="1"/>
  <c r="D30" i="15" s="1"/>
  <c r="D31" i="15" s="1"/>
  <c r="C24" i="15"/>
  <c r="N22" i="15"/>
  <c r="M22" i="15"/>
  <c r="L22" i="15"/>
  <c r="K22" i="15"/>
  <c r="J22" i="15"/>
  <c r="I22" i="15"/>
  <c r="H22" i="15"/>
  <c r="G22" i="15"/>
  <c r="G32" i="15" s="1"/>
  <c r="G41" i="15" s="1"/>
  <c r="F22" i="15"/>
  <c r="F32" i="15" s="1"/>
  <c r="F41" i="15" s="1"/>
  <c r="E22" i="15"/>
  <c r="E32" i="15" s="1"/>
  <c r="E41" i="15" s="1"/>
  <c r="D22" i="15"/>
  <c r="D32" i="15" s="1"/>
  <c r="D41" i="15" s="1"/>
  <c r="C22" i="15"/>
  <c r="N39" i="14"/>
  <c r="M39" i="14"/>
  <c r="L39" i="14"/>
  <c r="K39" i="14"/>
  <c r="J39" i="14"/>
  <c r="I39" i="14"/>
  <c r="H39" i="14"/>
  <c r="G39" i="14"/>
  <c r="F39" i="14"/>
  <c r="E39" i="14"/>
  <c r="D39" i="14"/>
  <c r="C39" i="14"/>
  <c r="O39" i="14" s="1"/>
  <c r="O38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O37" i="14" s="1"/>
  <c r="O36" i="14"/>
  <c r="O35" i="14"/>
  <c r="N34" i="14"/>
  <c r="N40" i="14" s="1"/>
  <c r="M34" i="14"/>
  <c r="M40" i="14" s="1"/>
  <c r="L34" i="14"/>
  <c r="L40" i="14" s="1"/>
  <c r="K34" i="14"/>
  <c r="K40" i="14" s="1"/>
  <c r="J34" i="14"/>
  <c r="J40" i="14" s="1"/>
  <c r="I34" i="14"/>
  <c r="I40" i="14" s="1"/>
  <c r="H34" i="14"/>
  <c r="H40" i="14" s="1"/>
  <c r="G34" i="14"/>
  <c r="G40" i="14" s="1"/>
  <c r="F34" i="14"/>
  <c r="F40" i="14" s="1"/>
  <c r="E34" i="14"/>
  <c r="E40" i="14" s="1"/>
  <c r="D34" i="14"/>
  <c r="D40" i="14" s="1"/>
  <c r="C34" i="14"/>
  <c r="O34" i="14" s="1"/>
  <c r="C28" i="14"/>
  <c r="O28" i="14" s="1"/>
  <c r="O26" i="14"/>
  <c r="N25" i="14"/>
  <c r="N29" i="14" s="1"/>
  <c r="O29" i="14" s="1"/>
  <c r="M25" i="14"/>
  <c r="M29" i="14" s="1"/>
  <c r="N28" i="14" s="1"/>
  <c r="L25" i="14"/>
  <c r="L29" i="14" s="1"/>
  <c r="M28" i="14" s="1"/>
  <c r="K25" i="14"/>
  <c r="K29" i="14" s="1"/>
  <c r="L28" i="14" s="1"/>
  <c r="J25" i="14"/>
  <c r="J29" i="14" s="1"/>
  <c r="K28" i="14" s="1"/>
  <c r="I25" i="14"/>
  <c r="I29" i="14" s="1"/>
  <c r="J28" i="14" s="1"/>
  <c r="H25" i="14"/>
  <c r="H29" i="14" s="1"/>
  <c r="I28" i="14" s="1"/>
  <c r="G25" i="14"/>
  <c r="G29" i="14" s="1"/>
  <c r="H28" i="14" s="1"/>
  <c r="F25" i="14"/>
  <c r="F29" i="14" s="1"/>
  <c r="G28" i="14" s="1"/>
  <c r="E25" i="14"/>
  <c r="E29" i="14" s="1"/>
  <c r="F28" i="14" s="1"/>
  <c r="D25" i="14"/>
  <c r="D29" i="14" s="1"/>
  <c r="E28" i="14" s="1"/>
  <c r="C25" i="14"/>
  <c r="C29" i="14" s="1"/>
  <c r="D28" i="14" s="1"/>
  <c r="N24" i="14"/>
  <c r="N27" i="14" s="1"/>
  <c r="M24" i="14"/>
  <c r="M27" i="14" s="1"/>
  <c r="L24" i="14"/>
  <c r="L27" i="14" s="1"/>
  <c r="K24" i="14"/>
  <c r="K27" i="14" s="1"/>
  <c r="K30" i="14" s="1"/>
  <c r="K31" i="14" s="1"/>
  <c r="J24" i="14"/>
  <c r="J27" i="14" s="1"/>
  <c r="J30" i="14" s="1"/>
  <c r="J31" i="14" s="1"/>
  <c r="I24" i="14"/>
  <c r="I27" i="14" s="1"/>
  <c r="I30" i="14" s="1"/>
  <c r="I31" i="14" s="1"/>
  <c r="H24" i="14"/>
  <c r="H27" i="14" s="1"/>
  <c r="G24" i="14"/>
  <c r="G27" i="14" s="1"/>
  <c r="G30" i="14" s="1"/>
  <c r="G31" i="14" s="1"/>
  <c r="F24" i="14"/>
  <c r="F27" i="14" s="1"/>
  <c r="F30" i="14" s="1"/>
  <c r="F31" i="14" s="1"/>
  <c r="E24" i="14"/>
  <c r="E27" i="14" s="1"/>
  <c r="E30" i="14" s="1"/>
  <c r="E31" i="14" s="1"/>
  <c r="D24" i="14"/>
  <c r="D27" i="14" s="1"/>
  <c r="C24" i="14"/>
  <c r="N22" i="14"/>
  <c r="M22" i="14"/>
  <c r="L22" i="14"/>
  <c r="K22" i="14"/>
  <c r="K32" i="14" s="1"/>
  <c r="K41" i="14" s="1"/>
  <c r="J22" i="14"/>
  <c r="J32" i="14" s="1"/>
  <c r="J41" i="14" s="1"/>
  <c r="I22" i="14"/>
  <c r="I32" i="14" s="1"/>
  <c r="H22" i="14"/>
  <c r="G22" i="14"/>
  <c r="F22" i="14"/>
  <c r="F32" i="14" s="1"/>
  <c r="F41" i="14" s="1"/>
  <c r="E22" i="14"/>
  <c r="E32" i="14" s="1"/>
  <c r="D22" i="14"/>
  <c r="C22" i="14"/>
  <c r="P37" i="11"/>
  <c r="C37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9" i="13" s="1"/>
  <c r="O38" i="13"/>
  <c r="N37" i="13"/>
  <c r="M37" i="13"/>
  <c r="L37" i="13"/>
  <c r="K37" i="13"/>
  <c r="J37" i="13"/>
  <c r="I37" i="13"/>
  <c r="H37" i="13"/>
  <c r="G37" i="13"/>
  <c r="F37" i="13"/>
  <c r="E37" i="13"/>
  <c r="D37" i="13"/>
  <c r="O36" i="13"/>
  <c r="O35" i="13"/>
  <c r="N34" i="13"/>
  <c r="N40" i="13" s="1"/>
  <c r="M34" i="13"/>
  <c r="M40" i="13" s="1"/>
  <c r="L34" i="13"/>
  <c r="K34" i="13"/>
  <c r="J34" i="13"/>
  <c r="J40" i="13" s="1"/>
  <c r="I34" i="13"/>
  <c r="I40" i="13" s="1"/>
  <c r="H34" i="13"/>
  <c r="G34" i="13"/>
  <c r="F34" i="13"/>
  <c r="F40" i="13" s="1"/>
  <c r="E34" i="13"/>
  <c r="E40" i="13" s="1"/>
  <c r="D34" i="13"/>
  <c r="C34" i="13"/>
  <c r="C28" i="13"/>
  <c r="O28" i="13" s="1"/>
  <c r="O26" i="13"/>
  <c r="N25" i="13"/>
  <c r="N29" i="13" s="1"/>
  <c r="O29" i="13" s="1"/>
  <c r="M25" i="13"/>
  <c r="M29" i="13" s="1"/>
  <c r="N28" i="13" s="1"/>
  <c r="L25" i="13"/>
  <c r="L29" i="13" s="1"/>
  <c r="M28" i="13" s="1"/>
  <c r="K25" i="13"/>
  <c r="K29" i="13" s="1"/>
  <c r="L28" i="13" s="1"/>
  <c r="J25" i="13"/>
  <c r="J29" i="13" s="1"/>
  <c r="K28" i="13" s="1"/>
  <c r="I25" i="13"/>
  <c r="I29" i="13" s="1"/>
  <c r="J28" i="13" s="1"/>
  <c r="H25" i="13"/>
  <c r="H29" i="13" s="1"/>
  <c r="I28" i="13" s="1"/>
  <c r="G25" i="13"/>
  <c r="G29" i="13" s="1"/>
  <c r="H28" i="13" s="1"/>
  <c r="F25" i="13"/>
  <c r="F29" i="13" s="1"/>
  <c r="G28" i="13" s="1"/>
  <c r="E25" i="13"/>
  <c r="E29" i="13" s="1"/>
  <c r="F28" i="13" s="1"/>
  <c r="D25" i="13"/>
  <c r="D29" i="13" s="1"/>
  <c r="E28" i="13" s="1"/>
  <c r="C25" i="13"/>
  <c r="C29" i="13" s="1"/>
  <c r="D28" i="13" s="1"/>
  <c r="N24" i="13"/>
  <c r="N27" i="13" s="1"/>
  <c r="M24" i="13"/>
  <c r="M27" i="13" s="1"/>
  <c r="L24" i="13"/>
  <c r="L27" i="13" s="1"/>
  <c r="L30" i="13" s="1"/>
  <c r="L31" i="13" s="1"/>
  <c r="K24" i="13"/>
  <c r="K27" i="13" s="1"/>
  <c r="K30" i="13" s="1"/>
  <c r="K31" i="13" s="1"/>
  <c r="J24" i="13"/>
  <c r="J27" i="13" s="1"/>
  <c r="J30" i="13" s="1"/>
  <c r="J31" i="13" s="1"/>
  <c r="I24" i="13"/>
  <c r="I27" i="13" s="1"/>
  <c r="H24" i="13"/>
  <c r="H27" i="13" s="1"/>
  <c r="H30" i="13" s="1"/>
  <c r="H31" i="13" s="1"/>
  <c r="G24" i="13"/>
  <c r="G27" i="13" s="1"/>
  <c r="G30" i="13" s="1"/>
  <c r="G31" i="13" s="1"/>
  <c r="F24" i="13"/>
  <c r="F27" i="13" s="1"/>
  <c r="F30" i="13" s="1"/>
  <c r="F31" i="13" s="1"/>
  <c r="E24" i="13"/>
  <c r="E27" i="13" s="1"/>
  <c r="D24" i="13"/>
  <c r="D27" i="13" s="1"/>
  <c r="D30" i="13" s="1"/>
  <c r="D31" i="13" s="1"/>
  <c r="C24" i="13"/>
  <c r="N22" i="13"/>
  <c r="M22" i="13"/>
  <c r="L22" i="13"/>
  <c r="K22" i="13"/>
  <c r="K32" i="13" s="1"/>
  <c r="J22" i="13"/>
  <c r="J32" i="13" s="1"/>
  <c r="I22" i="13"/>
  <c r="H22" i="13"/>
  <c r="G22" i="13"/>
  <c r="G32" i="13" s="1"/>
  <c r="F22" i="13"/>
  <c r="F32" i="13" s="1"/>
  <c r="E22" i="13"/>
  <c r="D22" i="13"/>
  <c r="D32" i="13" s="1"/>
  <c r="C22" i="13"/>
  <c r="O37" i="11"/>
  <c r="O36" i="11"/>
  <c r="O35" i="11"/>
  <c r="O34" i="11"/>
  <c r="O33" i="11"/>
  <c r="O32" i="11"/>
  <c r="O31" i="11"/>
  <c r="O30" i="11"/>
  <c r="O28" i="11"/>
  <c r="O27" i="11"/>
  <c r="O26" i="11"/>
  <c r="O25" i="11"/>
  <c r="O24" i="11"/>
  <c r="O23" i="11"/>
  <c r="O22" i="11"/>
  <c r="O21" i="11"/>
  <c r="O20" i="11"/>
  <c r="O18" i="11"/>
  <c r="N33" i="11"/>
  <c r="M33" i="11"/>
  <c r="L33" i="11"/>
  <c r="K33" i="11"/>
  <c r="J33" i="11"/>
  <c r="I33" i="11"/>
  <c r="H33" i="11"/>
  <c r="G33" i="11"/>
  <c r="F33" i="11"/>
  <c r="E33" i="11"/>
  <c r="D33" i="11"/>
  <c r="N30" i="11"/>
  <c r="N36" i="11" s="1"/>
  <c r="M30" i="11"/>
  <c r="M36" i="11" s="1"/>
  <c r="L30" i="11"/>
  <c r="L36" i="11" s="1"/>
  <c r="K30" i="11"/>
  <c r="J30" i="11"/>
  <c r="J36" i="11" s="1"/>
  <c r="I30" i="11"/>
  <c r="I36" i="11" s="1"/>
  <c r="H30" i="11"/>
  <c r="H36" i="11" s="1"/>
  <c r="G30" i="11"/>
  <c r="F30" i="11"/>
  <c r="F36" i="11" s="1"/>
  <c r="E30" i="11"/>
  <c r="E36" i="11" s="1"/>
  <c r="D30" i="11"/>
  <c r="D36" i="11" s="1"/>
  <c r="N21" i="11"/>
  <c r="N25" i="11" s="1"/>
  <c r="M21" i="11"/>
  <c r="M25" i="11" s="1"/>
  <c r="N24" i="11" s="1"/>
  <c r="L21" i="11"/>
  <c r="L25" i="11" s="1"/>
  <c r="M24" i="11" s="1"/>
  <c r="K21" i="11"/>
  <c r="K25" i="11" s="1"/>
  <c r="L24" i="11" s="1"/>
  <c r="J21" i="11"/>
  <c r="J25" i="11" s="1"/>
  <c r="K24" i="11" s="1"/>
  <c r="I21" i="11"/>
  <c r="I25" i="11" s="1"/>
  <c r="J24" i="11" s="1"/>
  <c r="H21" i="11"/>
  <c r="H25" i="11" s="1"/>
  <c r="I24" i="11" s="1"/>
  <c r="G21" i="11"/>
  <c r="G25" i="11" s="1"/>
  <c r="H24" i="11" s="1"/>
  <c r="F21" i="11"/>
  <c r="F25" i="11" s="1"/>
  <c r="G24" i="11" s="1"/>
  <c r="E21" i="11"/>
  <c r="E25" i="11" s="1"/>
  <c r="F24" i="11" s="1"/>
  <c r="D21" i="11"/>
  <c r="D25" i="11" s="1"/>
  <c r="E24" i="11" s="1"/>
  <c r="N20" i="11"/>
  <c r="M20" i="11"/>
  <c r="M23" i="11" s="1"/>
  <c r="L20" i="11"/>
  <c r="L23" i="11" s="1"/>
  <c r="L26" i="11" s="1"/>
  <c r="L27" i="11" s="1"/>
  <c r="K20" i="11"/>
  <c r="K23" i="11" s="1"/>
  <c r="J20" i="11"/>
  <c r="I20" i="11"/>
  <c r="I23" i="11" s="1"/>
  <c r="H20" i="11"/>
  <c r="H23" i="11" s="1"/>
  <c r="H26" i="11" s="1"/>
  <c r="H27" i="11" s="1"/>
  <c r="G20" i="11"/>
  <c r="G23" i="11" s="1"/>
  <c r="F20" i="11"/>
  <c r="E20" i="11"/>
  <c r="E23" i="11" s="1"/>
  <c r="D20" i="11"/>
  <c r="D23" i="11" s="1"/>
  <c r="N18" i="11"/>
  <c r="M18" i="11"/>
  <c r="L18" i="11"/>
  <c r="K18" i="11"/>
  <c r="J18" i="11"/>
  <c r="I18" i="11"/>
  <c r="H18" i="11"/>
  <c r="G18" i="11"/>
  <c r="F18" i="11"/>
  <c r="E18" i="11"/>
  <c r="D18" i="11"/>
  <c r="C33" i="11"/>
  <c r="C30" i="11"/>
  <c r="C24" i="11"/>
  <c r="C21" i="11"/>
  <c r="C25" i="11" s="1"/>
  <c r="D24" i="11" s="1"/>
  <c r="C20" i="11"/>
  <c r="C18" i="11"/>
  <c r="E24" i="10"/>
  <c r="E25" i="10"/>
  <c r="E20" i="10"/>
  <c r="E18" i="10"/>
  <c r="D25" i="10"/>
  <c r="D20" i="10"/>
  <c r="E33" i="10"/>
  <c r="E36" i="10" s="1"/>
  <c r="E30" i="10"/>
  <c r="E21" i="10"/>
  <c r="D24" i="10"/>
  <c r="D33" i="10"/>
  <c r="D30" i="10"/>
  <c r="D36" i="10" s="1"/>
  <c r="D21" i="10"/>
  <c r="D18" i="10"/>
  <c r="C33" i="10"/>
  <c r="C30" i="10"/>
  <c r="C36" i="10" s="1"/>
  <c r="C21" i="10"/>
  <c r="C18" i="10"/>
  <c r="C20" i="10" s="1"/>
  <c r="C23" i="10" s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L32" i="15" l="1"/>
  <c r="L41" i="15" s="1"/>
  <c r="K30" i="15"/>
  <c r="K31" i="15" s="1"/>
  <c r="K32" i="15" s="1"/>
  <c r="K41" i="15" s="1"/>
  <c r="J30" i="15"/>
  <c r="J31" i="15" s="1"/>
  <c r="J32" i="15" s="1"/>
  <c r="J41" i="15" s="1"/>
  <c r="I30" i="15"/>
  <c r="I31" i="15" s="1"/>
  <c r="I32" i="15" s="1"/>
  <c r="I41" i="15" s="1"/>
  <c r="H32" i="15"/>
  <c r="H41" i="15" s="1"/>
  <c r="N30" i="15"/>
  <c r="N31" i="15" s="1"/>
  <c r="N32" i="15" s="1"/>
  <c r="N41" i="15" s="1"/>
  <c r="M30" i="15"/>
  <c r="M31" i="15" s="1"/>
  <c r="M32" i="15" s="1"/>
  <c r="M41" i="15" s="1"/>
  <c r="O24" i="15"/>
  <c r="O22" i="15"/>
  <c r="C27" i="15"/>
  <c r="C30" i="15" s="1"/>
  <c r="C31" i="15" s="1"/>
  <c r="C32" i="15" s="1"/>
  <c r="C41" i="15" s="1"/>
  <c r="C40" i="15"/>
  <c r="O25" i="15"/>
  <c r="N30" i="14"/>
  <c r="N31" i="14" s="1"/>
  <c r="N32" i="14" s="1"/>
  <c r="N41" i="14" s="1"/>
  <c r="M30" i="14"/>
  <c r="M31" i="14" s="1"/>
  <c r="M32" i="14" s="1"/>
  <c r="M41" i="14" s="1"/>
  <c r="O24" i="14"/>
  <c r="D32" i="14"/>
  <c r="D41" i="14" s="1"/>
  <c r="D30" i="14"/>
  <c r="D31" i="14" s="1"/>
  <c r="H30" i="14"/>
  <c r="H31" i="14" s="1"/>
  <c r="H32" i="14" s="1"/>
  <c r="H41" i="14" s="1"/>
  <c r="L30" i="14"/>
  <c r="L31" i="14" s="1"/>
  <c r="L32" i="14" s="1"/>
  <c r="L41" i="14" s="1"/>
  <c r="G32" i="14"/>
  <c r="G41" i="14" s="1"/>
  <c r="E41" i="14"/>
  <c r="I41" i="14"/>
  <c r="O40" i="14"/>
  <c r="O22" i="14"/>
  <c r="C27" i="14"/>
  <c r="C30" i="14" s="1"/>
  <c r="C31" i="14" s="1"/>
  <c r="C32" i="14" s="1"/>
  <c r="C41" i="14" s="1"/>
  <c r="C40" i="14"/>
  <c r="O25" i="14"/>
  <c r="N30" i="13"/>
  <c r="N31" i="13" s="1"/>
  <c r="N32" i="13" s="1"/>
  <c r="N41" i="13" s="1"/>
  <c r="L32" i="13"/>
  <c r="O24" i="13"/>
  <c r="O27" i="13" s="1"/>
  <c r="O30" i="13" s="1"/>
  <c r="O31" i="13" s="1"/>
  <c r="D40" i="13"/>
  <c r="D41" i="13" s="1"/>
  <c r="H40" i="13"/>
  <c r="L40" i="13"/>
  <c r="L41" i="13" s="1"/>
  <c r="O37" i="13"/>
  <c r="G40" i="13"/>
  <c r="K40" i="13"/>
  <c r="K41" i="13" s="1"/>
  <c r="F41" i="13"/>
  <c r="J41" i="13"/>
  <c r="G41" i="13"/>
  <c r="C40" i="13"/>
  <c r="M32" i="13"/>
  <c r="M41" i="13" s="1"/>
  <c r="E30" i="13"/>
  <c r="E31" i="13" s="1"/>
  <c r="E32" i="13" s="1"/>
  <c r="E41" i="13" s="1"/>
  <c r="I30" i="13"/>
  <c r="I31" i="13" s="1"/>
  <c r="I32" i="13" s="1"/>
  <c r="I41" i="13" s="1"/>
  <c r="M30" i="13"/>
  <c r="M31" i="13" s="1"/>
  <c r="H32" i="13"/>
  <c r="O25" i="13"/>
  <c r="O34" i="13"/>
  <c r="O40" i="13" s="1"/>
  <c r="O22" i="13"/>
  <c r="C27" i="13"/>
  <c r="C30" i="13" s="1"/>
  <c r="C31" i="13" s="1"/>
  <c r="C32" i="13" s="1"/>
  <c r="H28" i="11"/>
  <c r="H37" i="11" s="1"/>
  <c r="F23" i="11"/>
  <c r="J23" i="11"/>
  <c r="N23" i="11"/>
  <c r="G36" i="11"/>
  <c r="K36" i="11"/>
  <c r="C36" i="11"/>
  <c r="G26" i="11"/>
  <c r="G27" i="11" s="1"/>
  <c r="G28" i="11" s="1"/>
  <c r="G37" i="11" s="1"/>
  <c r="K26" i="11"/>
  <c r="K27" i="11" s="1"/>
  <c r="K28" i="11" s="1"/>
  <c r="K37" i="11" s="1"/>
  <c r="D26" i="11"/>
  <c r="D27" i="11" s="1"/>
  <c r="D28" i="11" s="1"/>
  <c r="D37" i="11" s="1"/>
  <c r="I26" i="11"/>
  <c r="I27" i="11" s="1"/>
  <c r="I28" i="11" s="1"/>
  <c r="I37" i="11" s="1"/>
  <c r="M26" i="11"/>
  <c r="M27" i="11" s="1"/>
  <c r="M28" i="11" s="1"/>
  <c r="M37" i="11" s="1"/>
  <c r="E26" i="11"/>
  <c r="E27" i="11" s="1"/>
  <c r="E28" i="11" s="1"/>
  <c r="E37" i="11" s="1"/>
  <c r="F26" i="11"/>
  <c r="F27" i="11" s="1"/>
  <c r="F28" i="11" s="1"/>
  <c r="F37" i="11" s="1"/>
  <c r="J26" i="11"/>
  <c r="J27" i="11" s="1"/>
  <c r="J28" i="11" s="1"/>
  <c r="J37" i="11" s="1"/>
  <c r="N26" i="11"/>
  <c r="N27" i="11" s="1"/>
  <c r="N28" i="11" s="1"/>
  <c r="N37" i="11" s="1"/>
  <c r="L28" i="11"/>
  <c r="L37" i="11" s="1"/>
  <c r="C23" i="11"/>
  <c r="C26" i="11"/>
  <c r="C27" i="11" s="1"/>
  <c r="C28" i="11" s="1"/>
  <c r="C37" i="11" s="1"/>
  <c r="D23" i="10"/>
  <c r="D26" i="10" s="1"/>
  <c r="D27" i="10" s="1"/>
  <c r="D28" i="10" s="1"/>
  <c r="D37" i="10" s="1"/>
  <c r="E23" i="10"/>
  <c r="E26" i="10" s="1"/>
  <c r="E27" i="10" s="1"/>
  <c r="E28" i="10" s="1"/>
  <c r="E37" i="10" s="1"/>
  <c r="C33" i="1"/>
  <c r="D33" i="1"/>
  <c r="E33" i="1"/>
  <c r="F33" i="1"/>
  <c r="G33" i="1"/>
  <c r="H33" i="1"/>
  <c r="C34" i="1"/>
  <c r="D34" i="1"/>
  <c r="E34" i="1"/>
  <c r="F34" i="1"/>
  <c r="G34" i="1"/>
  <c r="H34" i="1"/>
  <c r="T34" i="1"/>
  <c r="S34" i="1"/>
  <c r="R34" i="1"/>
  <c r="Q34" i="1"/>
  <c r="P34" i="1"/>
  <c r="O34" i="1"/>
  <c r="N34" i="1"/>
  <c r="M34" i="1"/>
  <c r="L34" i="1"/>
  <c r="K34" i="1"/>
  <c r="J34" i="1"/>
  <c r="I34" i="1"/>
  <c r="T33" i="1"/>
  <c r="S33" i="1"/>
  <c r="R33" i="1"/>
  <c r="Q33" i="1"/>
  <c r="P33" i="1"/>
  <c r="O33" i="1"/>
  <c r="N33" i="1"/>
  <c r="M33" i="1"/>
  <c r="L33" i="1"/>
  <c r="K33" i="1"/>
  <c r="J33" i="1"/>
  <c r="I33" i="1"/>
  <c r="O27" i="15" l="1"/>
  <c r="O30" i="15" s="1"/>
  <c r="O31" i="15" s="1"/>
  <c r="O32" i="15" s="1"/>
  <c r="O41" i="15" s="1"/>
  <c r="P41" i="15" s="1"/>
  <c r="O27" i="14"/>
  <c r="O30" i="14" s="1"/>
  <c r="O31" i="14" s="1"/>
  <c r="O32" i="14" s="1"/>
  <c r="O41" i="14" s="1"/>
  <c r="P41" i="14" s="1"/>
  <c r="O32" i="13"/>
  <c r="O41" i="13" s="1"/>
  <c r="P41" i="13" s="1"/>
  <c r="H41" i="13"/>
  <c r="C41" i="13"/>
</calcChain>
</file>

<file path=xl/sharedStrings.xml><?xml version="1.0" encoding="utf-8"?>
<sst xmlns="http://schemas.openxmlformats.org/spreadsheetml/2006/main" count="247" uniqueCount="63">
  <si>
    <t>Ⅰ 売上高</t>
  </si>
  <si>
    <t>売上高合計</t>
  </si>
  <si>
    <t>Ⅱ 売上原価</t>
  </si>
  <si>
    <t>材料仕入高</t>
  </si>
  <si>
    <t>労務費</t>
    <phoneticPr fontId="2"/>
  </si>
  <si>
    <t>経費</t>
    <phoneticPr fontId="2"/>
  </si>
  <si>
    <t>製造費用合計</t>
    <rPh sb="0" eb="2">
      <t>セイゾウ</t>
    </rPh>
    <rPh sb="2" eb="4">
      <t>ヒヨウ</t>
    </rPh>
    <rPh sb="4" eb="6">
      <t>ゴウケイ</t>
    </rPh>
    <phoneticPr fontId="2"/>
  </si>
  <si>
    <t>期首仕掛品棚卸</t>
  </si>
  <si>
    <t>期末仕掛品棚卸</t>
  </si>
  <si>
    <t xml:space="preserve">  当期製品製造原価</t>
  </si>
  <si>
    <t>売上原価合計</t>
  </si>
  <si>
    <t>売上総利益</t>
  </si>
  <si>
    <t>Ⅲ 販売費及び一般管理費</t>
  </si>
  <si>
    <t xml:space="preserve">  販管通信</t>
  </si>
  <si>
    <t xml:space="preserve">  販管派遣一般</t>
  </si>
  <si>
    <t xml:space="preserve">  販管減価償却費</t>
  </si>
  <si>
    <t>販売費及び一般管理費合計</t>
  </si>
  <si>
    <t>営業利益</t>
  </si>
  <si>
    <t>買掛金月末残高</t>
    <rPh sb="0" eb="3">
      <t>カイカケキン</t>
    </rPh>
    <rPh sb="3" eb="5">
      <t>ゲツマツ</t>
    </rPh>
    <rPh sb="5" eb="7">
      <t>ザンダカ</t>
    </rPh>
    <phoneticPr fontId="2"/>
  </si>
  <si>
    <t>売掛金月末残高</t>
    <rPh sb="0" eb="2">
      <t>ウリカケ</t>
    </rPh>
    <rPh sb="2" eb="3">
      <t>キン</t>
    </rPh>
    <rPh sb="3" eb="5">
      <t>ゲツマツ</t>
    </rPh>
    <rPh sb="5" eb="7">
      <t>ザンダカ</t>
    </rPh>
    <phoneticPr fontId="2"/>
  </si>
  <si>
    <t>前受金月末残高</t>
    <rPh sb="0" eb="2">
      <t>マエウ</t>
    </rPh>
    <rPh sb="2" eb="3">
      <t>キン</t>
    </rPh>
    <rPh sb="3" eb="5">
      <t>ゲツマツ</t>
    </rPh>
    <rPh sb="5" eb="7">
      <t>ザンダカ</t>
    </rPh>
    <phoneticPr fontId="2"/>
  </si>
  <si>
    <t>製造費用計</t>
    <rPh sb="0" eb="2">
      <t>セイゾウ</t>
    </rPh>
    <rPh sb="2" eb="4">
      <t>ヒヨウ</t>
    </rPh>
    <rPh sb="4" eb="5">
      <t>ケイ</t>
    </rPh>
    <phoneticPr fontId="2"/>
  </si>
  <si>
    <t>　販管労務費</t>
    <rPh sb="1" eb="3">
      <t>ハンカン</t>
    </rPh>
    <rPh sb="3" eb="6">
      <t>ロウムヒ</t>
    </rPh>
    <phoneticPr fontId="2"/>
  </si>
  <si>
    <t>　販管旅費</t>
    <rPh sb="1" eb="3">
      <t>ハンカン</t>
    </rPh>
    <rPh sb="3" eb="5">
      <t>リョヒ</t>
    </rPh>
    <phoneticPr fontId="2"/>
  </si>
  <si>
    <t xml:space="preserve">  販管雑費</t>
    <rPh sb="2" eb="4">
      <t>ハンカン</t>
    </rPh>
    <rPh sb="4" eb="6">
      <t>ザッピ</t>
    </rPh>
    <phoneticPr fontId="2"/>
  </si>
  <si>
    <t>期首仕掛工事棚卸</t>
    <rPh sb="4" eb="6">
      <t>コウジ</t>
    </rPh>
    <phoneticPr fontId="2"/>
  </si>
  <si>
    <t>期末仕掛工事棚卸</t>
    <rPh sb="4" eb="6">
      <t>コウジ</t>
    </rPh>
    <phoneticPr fontId="2"/>
  </si>
  <si>
    <t>仕掛工事月末残高</t>
    <rPh sb="0" eb="2">
      <t>シカカリ</t>
    </rPh>
    <rPh sb="2" eb="4">
      <t>コウジ</t>
    </rPh>
    <rPh sb="4" eb="6">
      <t>ゲツマツ</t>
    </rPh>
    <rPh sb="6" eb="8">
      <t>ザンダカ</t>
    </rPh>
    <phoneticPr fontId="2"/>
  </si>
  <si>
    <t>単位　千円</t>
    <rPh sb="0" eb="2">
      <t>タンイ</t>
    </rPh>
    <rPh sb="3" eb="5">
      <t>センエン</t>
    </rPh>
    <phoneticPr fontId="2"/>
  </si>
  <si>
    <t>主なB/S項目</t>
    <rPh sb="0" eb="1">
      <t>オモ</t>
    </rPh>
    <rPh sb="5" eb="7">
      <t>コウモク</t>
    </rPh>
    <phoneticPr fontId="2"/>
  </si>
  <si>
    <t>その他の指標</t>
    <rPh sb="2" eb="3">
      <t>ホカ</t>
    </rPh>
    <rPh sb="4" eb="6">
      <t>シヒョウ</t>
    </rPh>
    <phoneticPr fontId="2"/>
  </si>
  <si>
    <t>販管要員数</t>
    <rPh sb="0" eb="2">
      <t>ハンカン</t>
    </rPh>
    <rPh sb="2" eb="4">
      <t>ヨウイン</t>
    </rPh>
    <rPh sb="4" eb="5">
      <t>スウ</t>
    </rPh>
    <phoneticPr fontId="2"/>
  </si>
  <si>
    <t>売上高総利益率</t>
    <rPh sb="0" eb="2">
      <t>ウリアゲ</t>
    </rPh>
    <rPh sb="2" eb="3">
      <t>ダカ</t>
    </rPh>
    <rPh sb="3" eb="4">
      <t>ソウ</t>
    </rPh>
    <rPh sb="4" eb="6">
      <t>リエキ</t>
    </rPh>
    <rPh sb="6" eb="7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</si>
  <si>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</si>
  <si>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製造：材料仕入高</t>
    <rPh sb="0" eb="2">
      <t>セイゾウ</t>
    </rPh>
    <rPh sb="3" eb="5">
      <t>ザイリョウ</t>
    </rPh>
    <rPh sb="5" eb="7">
      <t>シイレ</t>
    </rPh>
    <phoneticPr fontId="2"/>
  </si>
  <si>
    <t>製造：労務費</t>
    <rPh sb="0" eb="2">
      <t>セイゾウ</t>
    </rPh>
    <phoneticPr fontId="2"/>
  </si>
  <si>
    <t>製造：経費</t>
    <rPh sb="0" eb="2">
      <t>セイゾウ</t>
    </rPh>
    <phoneticPr fontId="2"/>
  </si>
  <si>
    <t>一人当たり労務費（製造）</t>
    <rPh sb="0" eb="2">
      <t>ヒトリ</t>
    </rPh>
    <rPh sb="2" eb="3">
      <t>ア</t>
    </rPh>
    <rPh sb="5" eb="8">
      <t>ロウムヒ</t>
    </rPh>
    <rPh sb="9" eb="11">
      <t>セイゾウ</t>
    </rPh>
    <phoneticPr fontId="2"/>
  </si>
  <si>
    <t>一人当たり労務費（販管）</t>
    <rPh sb="0" eb="2">
      <t>ヒトリ</t>
    </rPh>
    <rPh sb="2" eb="3">
      <t>ア</t>
    </rPh>
    <rPh sb="5" eb="8">
      <t>ロウムヒ</t>
    </rPh>
    <rPh sb="9" eb="11">
      <t>ハンカン</t>
    </rPh>
    <phoneticPr fontId="2"/>
  </si>
  <si>
    <t>製造要員数（保守要員）</t>
    <rPh sb="0" eb="2">
      <t>セイゾウ</t>
    </rPh>
    <rPh sb="2" eb="4">
      <t>ヨウイン</t>
    </rPh>
    <rPh sb="4" eb="5">
      <t>スウ</t>
    </rPh>
    <rPh sb="6" eb="8">
      <t>ホシュ</t>
    </rPh>
    <rPh sb="8" eb="10">
      <t>ヨウイン</t>
    </rPh>
    <phoneticPr fontId="2"/>
  </si>
  <si>
    <t>製造要員一人当たり売上</t>
    <rPh sb="0" eb="2">
      <t>セイゾウ</t>
    </rPh>
    <rPh sb="2" eb="4">
      <t>ヨウイン</t>
    </rPh>
    <rPh sb="4" eb="6">
      <t>ヒトリ</t>
    </rPh>
    <rPh sb="6" eb="7">
      <t>ア</t>
    </rPh>
    <rPh sb="9" eb="11">
      <t>ウリアゲ</t>
    </rPh>
    <phoneticPr fontId="2"/>
  </si>
  <si>
    <t>売上高材料費比率</t>
    <rPh sb="0" eb="2">
      <t>ウリアゲ</t>
    </rPh>
    <rPh sb="2" eb="3">
      <t>ダカ</t>
    </rPh>
    <rPh sb="3" eb="6">
      <t>ザイリョウヒ</t>
    </rPh>
    <rPh sb="6" eb="8">
      <t>ヒリツ</t>
    </rPh>
    <phoneticPr fontId="2"/>
  </si>
  <si>
    <t>製造</t>
    <rPh sb="0" eb="2">
      <t>セイゾウ</t>
    </rPh>
    <phoneticPr fontId="2"/>
  </si>
  <si>
    <t>製造原価仕掛工事回転率</t>
    <rPh sb="0" eb="2">
      <t>セイゾウ</t>
    </rPh>
    <rPh sb="2" eb="4">
      <t>ゲンカ</t>
    </rPh>
    <rPh sb="4" eb="6">
      <t>シカカリ</t>
    </rPh>
    <rPh sb="6" eb="8">
      <t>コウジ</t>
    </rPh>
    <rPh sb="8" eb="10">
      <t>カイテン</t>
    </rPh>
    <rPh sb="10" eb="11">
      <t>リツ</t>
    </rPh>
    <phoneticPr fontId="2"/>
  </si>
  <si>
    <t>販管派遣人数</t>
    <rPh sb="0" eb="2">
      <t>ハンカン</t>
    </rPh>
    <rPh sb="2" eb="4">
      <t>ハケン</t>
    </rPh>
    <rPh sb="4" eb="6">
      <t>ニンズウ</t>
    </rPh>
    <phoneticPr fontId="2"/>
  </si>
  <si>
    <t>一人当たり派遣費用</t>
    <rPh sb="0" eb="2">
      <t>ヒトリ</t>
    </rPh>
    <rPh sb="2" eb="3">
      <t>ア</t>
    </rPh>
    <rPh sb="5" eb="7">
      <t>ハケン</t>
    </rPh>
    <rPh sb="7" eb="9">
      <t>ヒヨウ</t>
    </rPh>
    <phoneticPr fontId="2"/>
  </si>
  <si>
    <t>主な財務諸表項目</t>
    <rPh sb="0" eb="1">
      <t>オモ</t>
    </rPh>
    <rPh sb="2" eb="4">
      <t>ザイム</t>
    </rPh>
    <rPh sb="4" eb="6">
      <t>ショヒョウ</t>
    </rPh>
    <rPh sb="6" eb="8">
      <t>コウモク</t>
    </rPh>
    <phoneticPr fontId="2"/>
  </si>
  <si>
    <t>コストモデルその１</t>
    <phoneticPr fontId="2"/>
  </si>
  <si>
    <t>2015年3月実績</t>
    <rPh sb="4" eb="5">
      <t>ネン</t>
    </rPh>
    <rPh sb="6" eb="7">
      <t>ガツ</t>
    </rPh>
    <rPh sb="7" eb="9">
      <t>ジッセキ</t>
    </rPh>
    <phoneticPr fontId="2"/>
  </si>
  <si>
    <t>コストモデルその２</t>
    <phoneticPr fontId="2"/>
  </si>
  <si>
    <t>コストモデルその３</t>
    <phoneticPr fontId="2"/>
  </si>
  <si>
    <t>物品販売単価</t>
    <rPh sb="0" eb="2">
      <t>ブッピン</t>
    </rPh>
    <rPh sb="2" eb="4">
      <t>ハンバイ</t>
    </rPh>
    <rPh sb="4" eb="6">
      <t>タンカ</t>
    </rPh>
    <phoneticPr fontId="2"/>
  </si>
  <si>
    <t>製造要員一人当たり売上（月）</t>
    <rPh sb="0" eb="2">
      <t>セイゾウ</t>
    </rPh>
    <rPh sb="2" eb="4">
      <t>ヨウイン</t>
    </rPh>
    <rPh sb="4" eb="6">
      <t>ヒトリ</t>
    </rPh>
    <rPh sb="6" eb="7">
      <t>ア</t>
    </rPh>
    <rPh sb="9" eb="11">
      <t>ウリアゲ</t>
    </rPh>
    <rPh sb="12" eb="13">
      <t>ツキ</t>
    </rPh>
    <phoneticPr fontId="2"/>
  </si>
  <si>
    <t>一人当たり労務費（製造、月）</t>
    <rPh sb="0" eb="2">
      <t>ヒトリ</t>
    </rPh>
    <rPh sb="2" eb="3">
      <t>ア</t>
    </rPh>
    <rPh sb="5" eb="8">
      <t>ロウムヒ</t>
    </rPh>
    <rPh sb="9" eb="11">
      <t>セイゾウ</t>
    </rPh>
    <rPh sb="12" eb="13">
      <t>ツキ</t>
    </rPh>
    <phoneticPr fontId="2"/>
  </si>
  <si>
    <t>一人当たり労務費（販管、月）</t>
    <rPh sb="0" eb="2">
      <t>ヒトリ</t>
    </rPh>
    <rPh sb="2" eb="3">
      <t>ア</t>
    </rPh>
    <rPh sb="5" eb="8">
      <t>ロウムヒ</t>
    </rPh>
    <rPh sb="9" eb="11">
      <t>ハンカン</t>
    </rPh>
    <rPh sb="12" eb="13">
      <t>ツキ</t>
    </rPh>
    <phoneticPr fontId="2"/>
  </si>
  <si>
    <t>一人当たり派遣費用（月）</t>
    <rPh sb="0" eb="2">
      <t>ヒトリ</t>
    </rPh>
    <rPh sb="2" eb="3">
      <t>ア</t>
    </rPh>
    <rPh sb="5" eb="7">
      <t>ハケン</t>
    </rPh>
    <rPh sb="7" eb="9">
      <t>ヒヨウ</t>
    </rPh>
    <rPh sb="10" eb="11">
      <t>ツキ</t>
    </rPh>
    <phoneticPr fontId="2"/>
  </si>
  <si>
    <t>仕掛工事回転率（月）</t>
    <rPh sb="0" eb="2">
      <t>シカカリ</t>
    </rPh>
    <rPh sb="2" eb="4">
      <t>コウジ</t>
    </rPh>
    <rPh sb="4" eb="6">
      <t>カイテン</t>
    </rPh>
    <rPh sb="6" eb="7">
      <t>リツ</t>
    </rPh>
    <rPh sb="8" eb="9">
      <t>ツキ</t>
    </rPh>
    <phoneticPr fontId="2"/>
  </si>
  <si>
    <t>一人当たり物品販売台数（月）</t>
    <rPh sb="0" eb="2">
      <t>ヒトリ</t>
    </rPh>
    <rPh sb="2" eb="3">
      <t>ア</t>
    </rPh>
    <rPh sb="5" eb="7">
      <t>ブッピン</t>
    </rPh>
    <rPh sb="7" eb="9">
      <t>ハンバイ</t>
    </rPh>
    <rPh sb="9" eb="11">
      <t>ダイスウ</t>
    </rPh>
    <rPh sb="12" eb="13">
      <t>ツキ</t>
    </rPh>
    <phoneticPr fontId="2"/>
  </si>
  <si>
    <t>物品販売材料費単価</t>
    <rPh sb="0" eb="2">
      <t>ブッピン</t>
    </rPh>
    <rPh sb="2" eb="4">
      <t>ハンバイ</t>
    </rPh>
    <rPh sb="4" eb="7">
      <t>ザイリョウヒ</t>
    </rPh>
    <rPh sb="7" eb="9">
      <t>タンカ</t>
    </rPh>
    <phoneticPr fontId="2"/>
  </si>
  <si>
    <t>ドライバー</t>
    <phoneticPr fontId="2"/>
  </si>
  <si>
    <t>２０１５年度</t>
    <rPh sb="4" eb="5">
      <t>ネン</t>
    </rPh>
    <rPh sb="5" eb="6">
      <t>ド</t>
    </rPh>
    <phoneticPr fontId="2"/>
  </si>
  <si>
    <t>追加費用</t>
    <rPh sb="0" eb="2">
      <t>ツイカ</t>
    </rPh>
    <rPh sb="2" eb="4">
      <t>ヒヨウ</t>
    </rPh>
    <phoneticPr fontId="2"/>
  </si>
  <si>
    <t>データベース経費＠一人</t>
    <rPh sb="6" eb="8">
      <t>ケイヒ</t>
    </rPh>
    <rPh sb="9" eb="11">
      <t>イチニン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</si>
</sst>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#;\△#,###;0"/>
    <numFmt numFmtId="177" formatCode="yyyy&quot;年&quot;m&quot;月&quot;;@"/>
    <numFmt numFmtId="178" formatCode="0.0%"/>
    <numFmt numFmtId="179" formatCode="0.00_);[Red]\(0.00\)"/>
  </numFmts>
  <fonts count="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9" fontId="3" fillId="0" borderId="0" xfId="2" applyFont="1">
      <alignment vertical="center"/>
    </xf>
    <xf numFmtId="9" fontId="0" fillId="0" borderId="0" xfId="2" applyFont="1">
      <alignment vertical="center"/>
    </xf>
    <xf numFmtId="178" fontId="0" fillId="0" borderId="0" xfId="2" applyNumberFormat="1" applyFont="1">
      <alignment vertical="center"/>
    </xf>
    <xf numFmtId="2" fontId="0" fillId="0" borderId="0" xfId="2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9" fontId="0" fillId="0" borderId="0" xfId="2" applyNumberFormat="1" applyFont="1">
      <alignment vertical="center"/>
    </xf>
    <xf numFmtId="38" fontId="0" fillId="0" borderId="0" xfId="1" applyFont="1" applyAlignment="1">
      <alignment horizontal="center" vertical="center"/>
    </xf>
    <xf numFmtId="179" fontId="0" fillId="0" borderId="0" xfId="2" applyNumberFormat="1" applyFont="1">
      <alignment vertical="center"/>
    </xf>
    <xf numFmtId="38" fontId="0" fillId="2" borderId="0" xfId="1" applyFont="1" applyFill="1">
      <alignment vertical="center"/>
    </xf>
    <xf numFmtId="0" fontId="0" fillId="0" borderId="1" xfId="0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38" fontId="0" fillId="2" borderId="0" xfId="1" applyFont="1" applyFill="1" applyBorder="1">
      <alignment vertical="center"/>
    </xf>
    <xf numFmtId="38" fontId="0" fillId="2" borderId="1" xfId="0" applyNumberFormat="1" applyFill="1" applyBorder="1">
      <alignment vertical="center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9" fontId="0" fillId="0" borderId="3" xfId="2" applyNumberFormat="1" applyFont="1" applyBorder="1">
      <alignment vertical="center"/>
    </xf>
    <xf numFmtId="179" fontId="0" fillId="0" borderId="3" xfId="2" applyNumberFormat="1" applyFont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2" xfId="0" applyNumberFormat="1" applyFill="1" applyBorder="1">
      <alignment vertical="center"/>
    </xf>
    <xf numFmtId="49" fontId="0" fillId="0" borderId="5" xfId="0" applyNumberForma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38" fontId="0" fillId="0" borderId="5" xfId="1" applyFont="1" applyBorder="1">
      <alignment vertical="center"/>
    </xf>
    <xf numFmtId="176" fontId="0" fillId="0" borderId="5" xfId="0" applyNumberFormat="1" applyBorder="1">
      <alignment vertical="center"/>
    </xf>
    <xf numFmtId="9" fontId="0" fillId="0" borderId="5" xfId="2" applyFont="1" applyBorder="1">
      <alignment vertical="center"/>
    </xf>
    <xf numFmtId="0" fontId="0" fillId="0" borderId="5" xfId="0" applyBorder="1">
      <alignment vertical="center"/>
    </xf>
    <xf numFmtId="38" fontId="0" fillId="0" borderId="4" xfId="1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179" fontId="0" fillId="3" borderId="0" xfId="2" applyNumberFormat="1" applyFont="1" applyFill="1">
      <alignment vertical="center"/>
    </xf>
    <xf numFmtId="38" fontId="0" fillId="3" borderId="3" xfId="1" applyFont="1" applyFill="1" applyBorder="1">
      <alignment vertical="center"/>
    </xf>
    <xf numFmtId="38" fontId="0" fillId="3" borderId="0" xfId="1" applyFont="1" applyFill="1">
      <alignment vertical="center"/>
    </xf>
    <xf numFmtId="178" fontId="0" fillId="0" borderId="0" xfId="2" applyNumberFormat="1" applyFont="1" applyFill="1" applyBorder="1">
      <alignment vertical="center"/>
    </xf>
    <xf numFmtId="38" fontId="0" fillId="0" borderId="0" xfId="1" applyFont="1" applyFill="1">
      <alignment vertical="center"/>
    </xf>
    <xf numFmtId="179" fontId="0" fillId="0" borderId="0" xfId="2" applyNumberFormat="1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4.xml"/><Relationship Id="rId15" Type="http://schemas.openxmlformats.org/officeDocument/2006/relationships/styles" Target="styles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売上高と営業利益の推移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過去財務諸表!$B$2</c:f>
              <c:strCache>
                <c:ptCount val="1"/>
                <c:pt idx="0">
                  <c:v>Ⅰ 売上高</c:v>
                </c:pt>
              </c:strCache>
            </c:strRef>
          </c:tx>
          <c:invertIfNegative val="0"/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過去財務諸表!$C$2:$T$2</c:f>
              <c:numCache>
                <c:formatCode>#,##0_);[Red]\(#,##0\)</c:formatCode>
                <c:ptCount val="18"/>
                <c:pt idx="0">
                  <c:v>51834.420666666665</c:v>
                </c:pt>
                <c:pt idx="1">
                  <c:v>49297.610333333338</c:v>
                </c:pt>
                <c:pt idx="2">
                  <c:v>59953.447999999997</c:v>
                </c:pt>
                <c:pt idx="3">
                  <c:v>47670.090666666663</c:v>
                </c:pt>
                <c:pt idx="4">
                  <c:v>60414.565333333339</c:v>
                </c:pt>
                <c:pt idx="5">
                  <c:v>103789.99</c:v>
                </c:pt>
                <c:pt idx="6">
                  <c:v>40924.153666666665</c:v>
                </c:pt>
                <c:pt idx="7">
                  <c:v>49371.468333333338</c:v>
                </c:pt>
                <c:pt idx="8">
                  <c:v>56876.561333333339</c:v>
                </c:pt>
                <c:pt idx="9">
                  <c:v>59023.623</c:v>
                </c:pt>
                <c:pt idx="10">
                  <c:v>58148.455333333339</c:v>
                </c:pt>
                <c:pt idx="11">
                  <c:v>54814.891333333333</c:v>
                </c:pt>
                <c:pt idx="12">
                  <c:v>52089.344666666664</c:v>
                </c:pt>
                <c:pt idx="13">
                  <c:v>56132.139333333333</c:v>
                </c:pt>
                <c:pt idx="14">
                  <c:v>53968.955666666661</c:v>
                </c:pt>
                <c:pt idx="15">
                  <c:v>54501.665999999997</c:v>
                </c:pt>
                <c:pt idx="16">
                  <c:v>81858.880999999994</c:v>
                </c:pt>
                <c:pt idx="17">
                  <c:v>72890.840666666671</c:v>
                </c:pt>
              </c:numCache>
            </c:numRef>
          </c:val>
        </c:ser>
        <c:ser>
          <c:idx val="1"/>
          <c:order val="1"/>
          <c:tx>
            <c:strRef>
              <c:f>過去財務諸表!$B$21</c:f>
              <c:strCache>
                <c:ptCount val="1"/>
                <c:pt idx="0">
                  <c:v>営業利益</c:v>
                </c:pt>
              </c:strCache>
            </c:strRef>
          </c:tx>
          <c:invertIfNegative val="0"/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過去財務諸表!$C$21:$T$21</c:f>
              <c:numCache>
                <c:formatCode>#,##0_);[Red]\(#,##0\)</c:formatCode>
                <c:ptCount val="18"/>
                <c:pt idx="0">
                  <c:v>10393.952000000003</c:v>
                </c:pt>
                <c:pt idx="1">
                  <c:v>-2753.8353333333348</c:v>
                </c:pt>
                <c:pt idx="2">
                  <c:v>17601.106333333337</c:v>
                </c:pt>
                <c:pt idx="3">
                  <c:v>-15104.586666666675</c:v>
                </c:pt>
                <c:pt idx="4">
                  <c:v>11701.988000000003</c:v>
                </c:pt>
                <c:pt idx="5">
                  <c:v>23118.390999999992</c:v>
                </c:pt>
                <c:pt idx="6">
                  <c:v>-5297.3043333333353</c:v>
                </c:pt>
                <c:pt idx="7">
                  <c:v>12611.021666666667</c:v>
                </c:pt>
                <c:pt idx="8">
                  <c:v>21078.427666666666</c:v>
                </c:pt>
                <c:pt idx="9">
                  <c:v>9234.9053333333359</c:v>
                </c:pt>
                <c:pt idx="10">
                  <c:v>19777.183666666671</c:v>
                </c:pt>
                <c:pt idx="11">
                  <c:v>14710.749000000005</c:v>
                </c:pt>
                <c:pt idx="12">
                  <c:v>16947.395</c:v>
                </c:pt>
                <c:pt idx="13">
                  <c:v>18688.064000000002</c:v>
                </c:pt>
                <c:pt idx="14">
                  <c:v>14564.893666666665</c:v>
                </c:pt>
                <c:pt idx="15">
                  <c:v>1513.8689999999999</c:v>
                </c:pt>
                <c:pt idx="16">
                  <c:v>38427.569000000003</c:v>
                </c:pt>
                <c:pt idx="17">
                  <c:v>25542.269333333341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31200"/>
        <c:axId val="56541184"/>
      </c:barChart>
      <c:lineChart>
        <c:grouping val="standard"/>
        <c:varyColors val="0"/>
        <c:ser>
          <c:idx val="3"/>
          <c:order val="2"/>
          <c:tx>
            <c:strRef>
              <c:f>過去財務諸表!$B$34</c:f>
              <c:strCache>
                <c:ptCount val="1"/>
                <c:pt idx="0">
                  <c:v>売上高営業利益率</c:v>
                </c:pt>
              </c:strCache>
            </c:strRef>
          </c:tx>
          <c:marker>
            <c:symbol val="none"/>
          </c:marker>
          <c:val>
            <c:numRef>
              <c:f>過去財務諸表!$C$34:$T$34</c:f>
              <c:numCache>
                <c:formatCode>0%</c:formatCode>
                <c:ptCount val="18"/>
                <c:pt idx="0">
                  <c:v>0.20052219869188345</c:v>
                </c:pt>
                <c:pt idx="1">
                  <c:v>-5.5861436583089029E-2</c:v>
                </c:pt>
                <c:pt idx="2">
                  <c:v>0.29357955080971054</c:v>
                </c:pt>
                <c:pt idx="3">
                  <c:v>-0.31685668005722017</c:v>
                </c:pt>
                <c:pt idx="4">
                  <c:v>0.19369481408059569</c:v>
                </c:pt>
                <c:pt idx="5">
                  <c:v>0.22274201009172456</c:v>
                </c:pt>
                <c:pt idx="6">
                  <c:v>-0.12944200084088894</c:v>
                </c:pt>
                <c:pt idx="7">
                  <c:v>0.25543136739468386</c:v>
                </c:pt>
                <c:pt idx="8">
                  <c:v>0.37059954351201868</c:v>
                </c:pt>
                <c:pt idx="9">
                  <c:v>0.15646117374620219</c:v>
                </c:pt>
                <c:pt idx="10">
                  <c:v>0.34011537457521235</c:v>
                </c:pt>
                <c:pt idx="11">
                  <c:v>0.2683713976653328</c:v>
                </c:pt>
                <c:pt idx="12">
                  <c:v>0.32535243260307484</c:v>
                </c:pt>
                <c:pt idx="13">
                  <c:v>0.33292983702301793</c:v>
                </c:pt>
                <c:pt idx="14">
                  <c:v>0.2698754031229571</c:v>
                </c:pt>
                <c:pt idx="15">
                  <c:v>2.7776563747610946E-2</c:v>
                </c:pt>
                <c:pt idx="16">
                  <c:v>0.46943677375702225</c:v>
                </c:pt>
                <c:pt idx="17">
                  <c:v>0.35041809231065629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44256"/>
        <c:axId val="56542720"/>
      </c:lineChart>
      <c:dateAx>
        <c:axId val="56531200"/>
        <c:scaling>
          <c:orientation val="minMax"/>
        </c:scaling>
        <c:delete val="0"/>
        <c:axPos val="b"/>
        <c:numFmt formatCode="yyyy&quot;年&quot;m&quot;月&quot;;@" sourceLinked="1"/>
        <c:majorTickMark val="out"/>
        <c:minorTickMark val="none"/>
        <c:tickLblPos val="nextTo"/>
        <c:crossAx val="56541184"/>
        <c:crosses val="autoZero"/>
        <c:auto val="1"/>
        <c:lblOffset val="100"/>
        <c:baseTimeUnit val="months"/>
      </c:dateAx>
      <c:valAx>
        <c:axId val="5654118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56531200"/>
        <c:crosses val="autoZero"/>
        <c:crossBetween val="between"/>
      </c:valAx>
      <c:valAx>
        <c:axId val="565427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56544256"/>
        <c:crosses val="max"/>
        <c:crossBetween val="between"/>
      </c:valAx>
      <c:catAx>
        <c:axId val="56544256"/>
        <c:scaling>
          <c:orientation val="minMax"/>
        </c:scaling>
        <c:delete val="1"/>
        <c:axPos val="b"/>
        <c:majorTickMark val="out"/>
        <c:minorTickMark val="none"/>
        <c:tickLblPos val="nextTo"/>
        <c:crossAx val="5654272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コストの変動や売上との関連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過去財務諸表!$B$4</c:f>
              <c:strCache>
                <c:ptCount val="1"/>
                <c:pt idx="0">
                  <c:v>製造：材料仕入高</c:v>
                </c:pt>
              </c:strCache>
            </c:strRef>
          </c:tx>
          <c:invertIfNegative val="0"/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過去財務諸表!$C$4:$T$4</c:f>
              <c:numCache>
                <c:formatCode>#,##0_);[Red]\(#,##0\)</c:formatCode>
                <c:ptCount val="18"/>
                <c:pt idx="0">
                  <c:v>31032.861666666668</c:v>
                </c:pt>
                <c:pt idx="1">
                  <c:v>31221.361333333331</c:v>
                </c:pt>
                <c:pt idx="2">
                  <c:v>28434.116000000002</c:v>
                </c:pt>
                <c:pt idx="3">
                  <c:v>35861.114000000001</c:v>
                </c:pt>
                <c:pt idx="4">
                  <c:v>23780.863000000001</c:v>
                </c:pt>
                <c:pt idx="5">
                  <c:v>58484.981666666667</c:v>
                </c:pt>
                <c:pt idx="6">
                  <c:v>19002.435000000001</c:v>
                </c:pt>
                <c:pt idx="7">
                  <c:v>20971.370333333332</c:v>
                </c:pt>
                <c:pt idx="8">
                  <c:v>17492.529333333332</c:v>
                </c:pt>
                <c:pt idx="9">
                  <c:v>31698.403999999999</c:v>
                </c:pt>
                <c:pt idx="10">
                  <c:v>18803.208666666669</c:v>
                </c:pt>
                <c:pt idx="11">
                  <c:v>22368.261333333332</c:v>
                </c:pt>
                <c:pt idx="12">
                  <c:v>21821.969666666668</c:v>
                </c:pt>
                <c:pt idx="13">
                  <c:v>19091.037</c:v>
                </c:pt>
                <c:pt idx="14">
                  <c:v>20964.562666666669</c:v>
                </c:pt>
                <c:pt idx="15">
                  <c:v>31803.369666666669</c:v>
                </c:pt>
                <c:pt idx="16">
                  <c:v>25292.901333333331</c:v>
                </c:pt>
                <c:pt idx="17">
                  <c:v>30848.010999999999</c:v>
                </c:pt>
              </c:numCache>
            </c:numRef>
          </c:val>
        </c:ser>
        <c:ser>
          <c:idx val="1"/>
          <c:order val="1"/>
          <c:tx>
            <c:strRef>
              <c:f>過去財務諸表!$B$5</c:f>
              <c:strCache>
                <c:ptCount val="1"/>
                <c:pt idx="0">
                  <c:v>製造：労務費</c:v>
                </c:pt>
              </c:strCache>
            </c:strRef>
          </c:tx>
          <c:invertIfNegative val="0"/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過去財務諸表!$C$5:$T$5</c:f>
              <c:numCache>
                <c:formatCode>#,##0_);[Red]\(#,##0\)</c:formatCode>
                <c:ptCount val="18"/>
                <c:pt idx="0">
                  <c:v>9937.7396666666664</c:v>
                </c:pt>
                <c:pt idx="1">
                  <c:v>9775.3336666666655</c:v>
                </c:pt>
                <c:pt idx="2">
                  <c:v>11330.22</c:v>
                </c:pt>
                <c:pt idx="3">
                  <c:v>9680.9509999999991</c:v>
                </c:pt>
                <c:pt idx="4">
                  <c:v>10977.589</c:v>
                </c:pt>
                <c:pt idx="5">
                  <c:v>10185.029666666665</c:v>
                </c:pt>
                <c:pt idx="6">
                  <c:v>8667.7559999999994</c:v>
                </c:pt>
                <c:pt idx="7">
                  <c:v>8574.6163333333334</c:v>
                </c:pt>
                <c:pt idx="8">
                  <c:v>8437.6059999999998</c:v>
                </c:pt>
                <c:pt idx="9">
                  <c:v>9179.6939999999995</c:v>
                </c:pt>
                <c:pt idx="10">
                  <c:v>9453.1409999999996</c:v>
                </c:pt>
                <c:pt idx="11">
                  <c:v>8683.3140000000003</c:v>
                </c:pt>
                <c:pt idx="12">
                  <c:v>7328.0069999999996</c:v>
                </c:pt>
                <c:pt idx="13">
                  <c:v>8471.8663333333334</c:v>
                </c:pt>
                <c:pt idx="14">
                  <c:v>9466.7046666666665</c:v>
                </c:pt>
                <c:pt idx="15">
                  <c:v>8333.1360000000004</c:v>
                </c:pt>
                <c:pt idx="16">
                  <c:v>8360.9423333333325</c:v>
                </c:pt>
                <c:pt idx="17">
                  <c:v>8360.9423333333325</c:v>
                </c:pt>
              </c:numCache>
            </c:numRef>
          </c:val>
        </c:ser>
        <c:ser>
          <c:idx val="2"/>
          <c:order val="2"/>
          <c:tx>
            <c:strRef>
              <c:f>過去財務諸表!$B$6</c:f>
              <c:strCache>
                <c:ptCount val="1"/>
                <c:pt idx="0">
                  <c:v>製造：経費</c:v>
                </c:pt>
              </c:strCache>
            </c:strRef>
          </c:tx>
          <c:invertIfNegative val="0"/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過去財務諸表!$C$6:$T$6</c:f>
              <c:numCache>
                <c:formatCode>#,##0_);[Red]\(#,##0\)</c:formatCode>
                <c:ptCount val="18"/>
                <c:pt idx="0">
                  <c:v>4564.525333333333</c:v>
                </c:pt>
                <c:pt idx="1">
                  <c:v>5171.0183333333334</c:v>
                </c:pt>
                <c:pt idx="2">
                  <c:v>5798.367666666667</c:v>
                </c:pt>
                <c:pt idx="3">
                  <c:v>4964.5839999999998</c:v>
                </c:pt>
                <c:pt idx="4">
                  <c:v>5046.3636666666671</c:v>
                </c:pt>
                <c:pt idx="5">
                  <c:v>5590.7176666666674</c:v>
                </c:pt>
                <c:pt idx="6">
                  <c:v>3595.0916666666667</c:v>
                </c:pt>
                <c:pt idx="7">
                  <c:v>3729.5613333333336</c:v>
                </c:pt>
                <c:pt idx="8">
                  <c:v>4355.8216666666667</c:v>
                </c:pt>
                <c:pt idx="9">
                  <c:v>4259.0540000000001</c:v>
                </c:pt>
                <c:pt idx="10">
                  <c:v>3500.9696666666664</c:v>
                </c:pt>
                <c:pt idx="11">
                  <c:v>4566.5060000000003</c:v>
                </c:pt>
                <c:pt idx="12">
                  <c:v>3115.7386666666666</c:v>
                </c:pt>
                <c:pt idx="13">
                  <c:v>3270.6953333333336</c:v>
                </c:pt>
                <c:pt idx="14">
                  <c:v>3550.0149999999999</c:v>
                </c:pt>
                <c:pt idx="15">
                  <c:v>3210.9140000000002</c:v>
                </c:pt>
                <c:pt idx="16">
                  <c:v>3539.9693333333335</c:v>
                </c:pt>
                <c:pt idx="17">
                  <c:v>3290.3666666666663</c:v>
                </c:pt>
              </c:numCache>
            </c:numRef>
          </c:val>
        </c:ser>
        <c:ser>
          <c:idx val="3"/>
          <c:order val="3"/>
          <c:tx>
            <c:strRef>
              <c:f>過去財務諸表!$B$20</c:f>
              <c:strCache>
                <c:ptCount val="1"/>
                <c:pt idx="0">
                  <c:v>販売費及び一般管理費合計</c:v>
                </c:pt>
              </c:strCache>
            </c:strRef>
          </c:tx>
          <c:invertIfNegative val="0"/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過去財務諸表!$C$20:$T$20</c:f>
              <c:numCache>
                <c:formatCode>#,##0_);[Red]\(#,##0\)</c:formatCode>
                <c:ptCount val="18"/>
                <c:pt idx="0">
                  <c:v>5910.3136666666669</c:v>
                </c:pt>
                <c:pt idx="1">
                  <c:v>5903.7769999999991</c:v>
                </c:pt>
                <c:pt idx="2">
                  <c:v>5917.3006666666661</c:v>
                </c:pt>
                <c:pt idx="3">
                  <c:v>5910.3136666666669</c:v>
                </c:pt>
                <c:pt idx="4">
                  <c:v>5859.8483333333334</c:v>
                </c:pt>
                <c:pt idx="5">
                  <c:v>5917.3006666666661</c:v>
                </c:pt>
                <c:pt idx="6">
                  <c:v>5753.4609999999993</c:v>
                </c:pt>
                <c:pt idx="7">
                  <c:v>5910.3136666666669</c:v>
                </c:pt>
                <c:pt idx="8">
                  <c:v>5737.5446666666667</c:v>
                </c:pt>
                <c:pt idx="9">
                  <c:v>5903.7769999999991</c:v>
                </c:pt>
                <c:pt idx="10">
                  <c:v>5868.9206666666669</c:v>
                </c:pt>
                <c:pt idx="11">
                  <c:v>5917.3006666666661</c:v>
                </c:pt>
                <c:pt idx="12">
                  <c:v>5859.8483333333334</c:v>
                </c:pt>
                <c:pt idx="13">
                  <c:v>5721.3889999999992</c:v>
                </c:pt>
                <c:pt idx="14">
                  <c:v>6134.0573333333332</c:v>
                </c:pt>
                <c:pt idx="15">
                  <c:v>5609.1459999999997</c:v>
                </c:pt>
                <c:pt idx="16">
                  <c:v>5557.4129999999996</c:v>
                </c:pt>
                <c:pt idx="17">
                  <c:v>6134.0573333333332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36480"/>
        <c:axId val="56838016"/>
      </c:barChart>
      <c:lineChart>
        <c:grouping val="standard"/>
        <c:varyColors val="0"/>
        <c:ser>
          <c:idx val="4"/>
          <c:order val="4"/>
          <c:tx>
            <c:strRef>
              <c:f>過去財務諸表!$B$34</c:f>
              <c:strCache>
                <c:ptCount val="1"/>
                <c:pt idx="0">
                  <c:v>売上高営業利益率</c:v>
                </c:pt>
              </c:strCache>
            </c:strRef>
          </c:tx>
          <c:marker>
            <c:symbol val="none"/>
          </c:marker>
          <c:val>
            <c:numRef>
              <c:f>過去財務諸表!$C$34:$T$34</c:f>
              <c:numCache>
                <c:formatCode>0%</c:formatCode>
                <c:ptCount val="18"/>
                <c:pt idx="0">
                  <c:v>0.20052219869188345</c:v>
                </c:pt>
                <c:pt idx="1">
                  <c:v>-5.5861436583089029E-2</c:v>
                </c:pt>
                <c:pt idx="2">
                  <c:v>0.29357955080971054</c:v>
                </c:pt>
                <c:pt idx="3">
                  <c:v>-0.31685668005722017</c:v>
                </c:pt>
                <c:pt idx="4">
                  <c:v>0.19369481408059569</c:v>
                </c:pt>
                <c:pt idx="5">
                  <c:v>0.22274201009172456</c:v>
                </c:pt>
                <c:pt idx="6">
                  <c:v>-0.12944200084088894</c:v>
                </c:pt>
                <c:pt idx="7">
                  <c:v>0.25543136739468386</c:v>
                </c:pt>
                <c:pt idx="8">
                  <c:v>0.37059954351201868</c:v>
                </c:pt>
                <c:pt idx="9">
                  <c:v>0.15646117374620219</c:v>
                </c:pt>
                <c:pt idx="10">
                  <c:v>0.34011537457521235</c:v>
                </c:pt>
                <c:pt idx="11">
                  <c:v>0.2683713976653328</c:v>
                </c:pt>
                <c:pt idx="12">
                  <c:v>0.32535243260307484</c:v>
                </c:pt>
                <c:pt idx="13">
                  <c:v>0.33292983702301793</c:v>
                </c:pt>
                <c:pt idx="14">
                  <c:v>0.2698754031229571</c:v>
                </c:pt>
                <c:pt idx="15">
                  <c:v>2.7776563747610946E-2</c:v>
                </c:pt>
                <c:pt idx="16">
                  <c:v>0.46943677375702225</c:v>
                </c:pt>
                <c:pt idx="17">
                  <c:v>0.35041809231065629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45440"/>
        <c:axId val="56839552"/>
      </c:lineChart>
      <c:dateAx>
        <c:axId val="56836480"/>
        <c:scaling>
          <c:orientation val="minMax"/>
        </c:scaling>
        <c:delete val="0"/>
        <c:axPos val="b"/>
        <c:numFmt formatCode="yyyy&quot;年&quot;m&quot;月&quot;;@" sourceLinked="1"/>
        <c:majorTickMark val="out"/>
        <c:minorTickMark val="none"/>
        <c:tickLblPos val="nextTo"/>
        <c:crossAx val="56838016"/>
        <c:crosses val="autoZero"/>
        <c:auto val="1"/>
        <c:lblOffset val="100"/>
        <c:baseTimeUnit val="months"/>
      </c:dateAx>
      <c:valAx>
        <c:axId val="5683801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56836480"/>
        <c:crosses val="autoZero"/>
        <c:crossBetween val="between"/>
      </c:valAx>
      <c:valAx>
        <c:axId val="568395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56845440"/>
        <c:crosses val="max"/>
        <c:crossBetween val="between"/>
      </c:valAx>
      <c:catAx>
        <c:axId val="56845440"/>
        <c:scaling>
          <c:orientation val="minMax"/>
        </c:scaling>
        <c:delete val="1"/>
        <c:axPos val="b"/>
        <c:majorTickMark val="out"/>
        <c:minorTickMark val="none"/>
        <c:tickLblPos val="nextTo"/>
        <c:crossAx val="5683955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過去財務諸表!$B$36</c:f>
              <c:strCache>
                <c:ptCount val="1"/>
                <c:pt idx="0">
                  <c:v>製造要員一人当たり売上</c:v>
                </c:pt>
              </c:strCache>
            </c:strRef>
          </c:tx>
          <c:invertIfNegative val="0"/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過去財務諸表!$C$36:$T$36</c:f>
              <c:numCache>
                <c:formatCode>#,###;\△#,###;0</c:formatCode>
                <c:ptCount val="18"/>
                <c:pt idx="0">
                  <c:v>3455.6280444444442</c:v>
                </c:pt>
                <c:pt idx="1">
                  <c:v>3286.5073555555559</c:v>
                </c:pt>
                <c:pt idx="2">
                  <c:v>3996.8965333333331</c:v>
                </c:pt>
                <c:pt idx="3">
                  <c:v>3178.0060444444443</c:v>
                </c:pt>
                <c:pt idx="4">
                  <c:v>4027.6376888888894</c:v>
                </c:pt>
                <c:pt idx="5">
                  <c:v>6919.3326666666671</c:v>
                </c:pt>
                <c:pt idx="6">
                  <c:v>2923.1538333333333</c:v>
                </c:pt>
                <c:pt idx="7">
                  <c:v>3526.5334523809529</c:v>
                </c:pt>
                <c:pt idx="8">
                  <c:v>4062.611523809524</c:v>
                </c:pt>
                <c:pt idx="9">
                  <c:v>4215.9730714285715</c:v>
                </c:pt>
                <c:pt idx="10">
                  <c:v>4153.4610952380954</c:v>
                </c:pt>
                <c:pt idx="11">
                  <c:v>3915.3493809523811</c:v>
                </c:pt>
                <c:pt idx="12">
                  <c:v>4006.8726666666666</c:v>
                </c:pt>
                <c:pt idx="13">
                  <c:v>4317.8568717948719</c:v>
                </c:pt>
                <c:pt idx="14">
                  <c:v>4151.4581282051277</c:v>
                </c:pt>
                <c:pt idx="15">
                  <c:v>4192.4358461538459</c:v>
                </c:pt>
                <c:pt idx="16">
                  <c:v>6296.8369999999995</c:v>
                </c:pt>
                <c:pt idx="17">
                  <c:v>5606.9877435897442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55552"/>
        <c:axId val="56877824"/>
      </c:barChart>
      <c:dateAx>
        <c:axId val="56855552"/>
        <c:scaling>
          <c:orientation val="minMax"/>
        </c:scaling>
        <c:delete val="0"/>
        <c:axPos val="b"/>
        <c:numFmt formatCode="yyyy&quot;年&quot;m&quot;月&quot;;@" sourceLinked="1"/>
        <c:majorTickMark val="out"/>
        <c:minorTickMark val="none"/>
        <c:tickLblPos val="nextTo"/>
        <c:crossAx val="56877824"/>
        <c:crosses val="autoZero"/>
        <c:auto val="1"/>
        <c:lblOffset val="100"/>
        <c:baseTimeUnit val="months"/>
      </c:dateAx>
      <c:valAx>
        <c:axId val="56877824"/>
        <c:scaling>
          <c:orientation val="minMax"/>
        </c:scaling>
        <c:delete val="0"/>
        <c:axPos val="l"/>
        <c:majorGridlines/>
        <c:numFmt formatCode="#,###;\△#,###;0" sourceLinked="1"/>
        <c:majorTickMark val="out"/>
        <c:minorTickMark val="none"/>
        <c:tickLblPos val="nextTo"/>
        <c:crossAx val="56855552"/>
        <c:crosses val="autoZero"/>
        <c:crossBetween val="between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過去財務諸表!$B$37</c:f>
              <c:strCache>
                <c:ptCount val="1"/>
                <c:pt idx="0">
                  <c:v>一人当たり労務費（製造）</c:v>
                </c:pt>
              </c:strCache>
            </c:strRef>
          </c:tx>
          <c:invertIfNegative val="0"/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過去財務諸表!$C$37:$T$37</c:f>
              <c:numCache>
                <c:formatCode>#,###;\△#,###;0</c:formatCode>
                <c:ptCount val="18"/>
                <c:pt idx="0">
                  <c:v>662.51597777777772</c:v>
                </c:pt>
                <c:pt idx="1">
                  <c:v>651.688911111111</c:v>
                </c:pt>
                <c:pt idx="2">
                  <c:v>755.34799999999996</c:v>
                </c:pt>
                <c:pt idx="3">
                  <c:v>645.39673333333326</c:v>
                </c:pt>
                <c:pt idx="4">
                  <c:v>731.83926666666662</c:v>
                </c:pt>
                <c:pt idx="5">
                  <c:v>679.00197777777771</c:v>
                </c:pt>
                <c:pt idx="6">
                  <c:v>619.12542857142853</c:v>
                </c:pt>
                <c:pt idx="7">
                  <c:v>612.47259523809521</c:v>
                </c:pt>
                <c:pt idx="8">
                  <c:v>602.68614285714284</c:v>
                </c:pt>
                <c:pt idx="9">
                  <c:v>655.69242857142854</c:v>
                </c:pt>
                <c:pt idx="10">
                  <c:v>675.22435714285712</c:v>
                </c:pt>
                <c:pt idx="11">
                  <c:v>620.23671428571436</c:v>
                </c:pt>
                <c:pt idx="12">
                  <c:v>563.69284615384618</c:v>
                </c:pt>
                <c:pt idx="13">
                  <c:v>651.68202564102569</c:v>
                </c:pt>
                <c:pt idx="14">
                  <c:v>728.20805128205131</c:v>
                </c:pt>
                <c:pt idx="15">
                  <c:v>641.01046153846153</c:v>
                </c:pt>
                <c:pt idx="16">
                  <c:v>643.14941025641019</c:v>
                </c:pt>
                <c:pt idx="17">
                  <c:v>643.14941025641019</c:v>
                </c:pt>
              </c:numCache>
            </c:numRef>
          </c:val>
        </c:ser>
        <c:ser>
          <c:idx val="1"/>
          <c:order val="1"/>
          <c:tx>
            <c:strRef>
              <c:f>過去財務諸表!$B$38</c:f>
              <c:strCache>
                <c:ptCount val="1"/>
                <c:pt idx="0">
                  <c:v>一人当たり労務費（販管）</c:v>
                </c:pt>
              </c:strCache>
            </c:strRef>
          </c:tx>
          <c:invertIfNegative val="0"/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過去財務諸表!$C$38:$T$38</c:f>
              <c:numCache>
                <c:formatCode>#,###;\△#,###;0</c:formatCode>
                <c:ptCount val="18"/>
                <c:pt idx="0">
                  <c:v>748.70955555555554</c:v>
                </c:pt>
                <c:pt idx="1">
                  <c:v>781.79183333333333</c:v>
                </c:pt>
                <c:pt idx="2">
                  <c:v>755.75733333333335</c:v>
                </c:pt>
                <c:pt idx="3">
                  <c:v>748.70955555555554</c:v>
                </c:pt>
                <c:pt idx="4">
                  <c:v>738.13366666666661</c:v>
                </c:pt>
                <c:pt idx="5">
                  <c:v>755.75733333333335</c:v>
                </c:pt>
                <c:pt idx="6">
                  <c:v>743.1100555555555</c:v>
                </c:pt>
                <c:pt idx="7">
                  <c:v>748.70955555555554</c:v>
                </c:pt>
                <c:pt idx="8">
                  <c:v>739.93022222222214</c:v>
                </c:pt>
                <c:pt idx="9">
                  <c:v>781.79183333333333</c:v>
                </c:pt>
                <c:pt idx="10">
                  <c:v>792.56461111111093</c:v>
                </c:pt>
                <c:pt idx="11">
                  <c:v>755.75733333333335</c:v>
                </c:pt>
                <c:pt idx="12">
                  <c:v>738.13366666666661</c:v>
                </c:pt>
                <c:pt idx="13">
                  <c:v>735.7064444444444</c:v>
                </c:pt>
                <c:pt idx="14">
                  <c:v>789.37122222222206</c:v>
                </c:pt>
                <c:pt idx="15">
                  <c:v>718.36250000000007</c:v>
                </c:pt>
                <c:pt idx="16">
                  <c:v>712.23872222222224</c:v>
                </c:pt>
                <c:pt idx="17">
                  <c:v>789.37122222222206</c:v>
                </c:pt>
              </c:numCache>
            </c:numRef>
          </c:val>
        </c:ser>
        <c:ser>
          <c:idx val="2"/>
          <c:order val="2"/>
          <c:tx>
            <c:strRef>
              <c:f>過去財務諸表!$B$39</c:f>
              <c:strCache>
                <c:ptCount val="1"/>
                <c:pt idx="0">
                  <c:v>一人当たり派遣費用</c:v>
                </c:pt>
              </c:strCache>
            </c:strRef>
          </c:tx>
          <c:invertIfNegative val="0"/>
          <c:val>
            <c:numRef>
              <c:f>過去財務諸表!$C$39:$T$39</c:f>
              <c:numCache>
                <c:formatCode>#,###;\△#,###;0</c:formatCode>
                <c:ptCount val="18"/>
                <c:pt idx="0">
                  <c:v>212.71841666666666</c:v>
                </c:pt>
                <c:pt idx="1">
                  <c:v>207.05958333333334</c:v>
                </c:pt>
                <c:pt idx="2">
                  <c:v>232.49033333333335</c:v>
                </c:pt>
                <c:pt idx="3">
                  <c:v>212.71841666666666</c:v>
                </c:pt>
                <c:pt idx="4">
                  <c:v>247.75691666666665</c:v>
                </c:pt>
                <c:pt idx="5">
                  <c:v>232.49033333333335</c:v>
                </c:pt>
                <c:pt idx="6">
                  <c:v>237.81033333333335</c:v>
                </c:pt>
                <c:pt idx="7">
                  <c:v>212.71841666666666</c:v>
                </c:pt>
                <c:pt idx="8">
                  <c:v>232.56558333333334</c:v>
                </c:pt>
                <c:pt idx="9">
                  <c:v>207.05958333333334</c:v>
                </c:pt>
                <c:pt idx="10">
                  <c:v>207.13024999999999</c:v>
                </c:pt>
                <c:pt idx="11">
                  <c:v>232.49033333333335</c:v>
                </c:pt>
                <c:pt idx="12">
                  <c:v>247.75691666666665</c:v>
                </c:pt>
                <c:pt idx="13">
                  <c:v>211.91725</c:v>
                </c:pt>
                <c:pt idx="14">
                  <c:v>242.02674999999999</c:v>
                </c:pt>
                <c:pt idx="15">
                  <c:v>198.35749999999999</c:v>
                </c:pt>
                <c:pt idx="16">
                  <c:v>206.3295</c:v>
                </c:pt>
                <c:pt idx="17">
                  <c:v>242.02674999999999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84160"/>
        <c:axId val="57090048"/>
      </c:barChart>
      <c:dateAx>
        <c:axId val="57084160"/>
        <c:scaling>
          <c:orientation val="minMax"/>
        </c:scaling>
        <c:delete val="0"/>
        <c:axPos val="b"/>
        <c:numFmt formatCode="yyyy&quot;年&quot;m&quot;月&quot;;@" sourceLinked="1"/>
        <c:majorTickMark val="out"/>
        <c:minorTickMark val="none"/>
        <c:tickLblPos val="nextTo"/>
        <c:crossAx val="57090048"/>
        <c:crosses val="autoZero"/>
        <c:auto val="1"/>
        <c:lblOffset val="100"/>
        <c:baseTimeUnit val="months"/>
      </c:dateAx>
      <c:valAx>
        <c:axId val="57090048"/>
        <c:scaling>
          <c:orientation val="minMax"/>
        </c:scaling>
        <c:delete val="0"/>
        <c:axPos val="l"/>
        <c:majorGridlines/>
        <c:numFmt formatCode="#,###;\△#,###;0" sourceLinked="1"/>
        <c:majorTickMark val="out"/>
        <c:minorTickMark val="none"/>
        <c:tickLblPos val="nextTo"/>
        <c:crossAx val="57084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過去財務諸表!$B$25</c:f>
              <c:strCache>
                <c:ptCount val="1"/>
                <c:pt idx="0">
                  <c:v>仕掛工事月末残高</c:v>
                </c:pt>
              </c:strCache>
            </c:strRef>
          </c:tx>
          <c:invertIfNegative val="0"/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過去財務諸表!$C$25:$T$25</c:f>
              <c:numCache>
                <c:formatCode>#,##0_);[Red]\(#,##0\)</c:formatCode>
                <c:ptCount val="18"/>
                <c:pt idx="0">
                  <c:v>10569.813333333334</c:v>
                </c:pt>
                <c:pt idx="1">
                  <c:v>10589.858</c:v>
                </c:pt>
                <c:pt idx="2">
                  <c:v>19717.520666666667</c:v>
                </c:pt>
                <c:pt idx="3">
                  <c:v>13359.806</c:v>
                </c:pt>
                <c:pt idx="4">
                  <c:v>10311.892666666667</c:v>
                </c:pt>
                <c:pt idx="5">
                  <c:v>9818.3233333333337</c:v>
                </c:pt>
                <c:pt idx="6">
                  <c:v>615.60900000000004</c:v>
                </c:pt>
                <c:pt idx="7">
                  <c:v>3041.0239999999999</c:v>
                </c:pt>
                <c:pt idx="8">
                  <c:v>3266.3919999999998</c:v>
                </c:pt>
                <c:pt idx="9">
                  <c:v>4518.6033333333335</c:v>
                </c:pt>
                <c:pt idx="10">
                  <c:v>3773.5716666666667</c:v>
                </c:pt>
                <c:pt idx="11">
                  <c:v>5204.8113333333331</c:v>
                </c:pt>
                <c:pt idx="12">
                  <c:v>8188.4253333333327</c:v>
                </c:pt>
                <c:pt idx="13">
                  <c:v>7299.3376666666672</c:v>
                </c:pt>
                <c:pt idx="14">
                  <c:v>8010.6153333333332</c:v>
                </c:pt>
                <c:pt idx="15">
                  <c:v>3979.384</c:v>
                </c:pt>
                <c:pt idx="16">
                  <c:v>3299.2979999999998</c:v>
                </c:pt>
                <c:pt idx="17">
                  <c:v>4584.1040000000003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97600"/>
        <c:axId val="57123968"/>
      </c:barChart>
      <c:dateAx>
        <c:axId val="57097600"/>
        <c:scaling>
          <c:orientation val="minMax"/>
        </c:scaling>
        <c:delete val="0"/>
        <c:axPos val="b"/>
        <c:numFmt formatCode="yyyy&quot;年&quot;m&quot;月&quot;;@" sourceLinked="1"/>
        <c:majorTickMark val="out"/>
        <c:minorTickMark val="none"/>
        <c:tickLblPos val="nextTo"/>
        <c:crossAx val="57123968"/>
        <c:crosses val="autoZero"/>
        <c:auto val="1"/>
        <c:lblOffset val="100"/>
        <c:baseTimeUnit val="months"/>
      </c:dateAx>
      <c:valAx>
        <c:axId val="57123968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57097600"/>
        <c:crosses val="autoZero"/>
        <c:crossBetween val="between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過去財務諸表!$B$42</c:f>
              <c:strCache>
                <c:ptCount val="1"/>
                <c:pt idx="0">
                  <c:v>製造原価仕掛工事回転率</c:v>
                </c:pt>
              </c:strCache>
            </c:strRef>
          </c:tx>
          <c:invertIfNegative val="0"/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過去財務諸表!$C$42:$T$42</c:f>
              <c:numCache>
                <c:formatCode>0.00</c:formatCode>
                <c:ptCount val="18"/>
                <c:pt idx="0">
                  <c:v>0.29748852301188489</c:v>
                </c:pt>
                <c:pt idx="1">
                  <c:v>0.22947763789526499</c:v>
                </c:pt>
                <c:pt idx="2">
                  <c:v>0.54116916368137669</c:v>
                </c:pt>
                <c:pt idx="3">
                  <c:v>0.23494162492196122</c:v>
                </c:pt>
                <c:pt idx="4">
                  <c:v>0.24063561195056368</c:v>
                </c:pt>
                <c:pt idx="5">
                  <c:v>0.13134125464669488</c:v>
                </c:pt>
                <c:pt idx="6">
                  <c:v>1.5212242898999919E-2</c:v>
                </c:pt>
                <c:pt idx="7">
                  <c:v>9.857409690907977E-2</c:v>
                </c:pt>
                <c:pt idx="8">
                  <c:v>0.1086602794110255</c:v>
                </c:pt>
                <c:pt idx="9">
                  <c:v>0.10296478164696468</c:v>
                </c:pt>
                <c:pt idx="10">
                  <c:v>0.11610149883208963</c:v>
                </c:pt>
                <c:pt idx="11">
                  <c:v>0.15224604203225364</c:v>
                </c:pt>
                <c:pt idx="12">
                  <c:v>0.27963926632587749</c:v>
                </c:pt>
                <c:pt idx="13">
                  <c:v>0.23009834633697848</c:v>
                </c:pt>
                <c:pt idx="14">
                  <c:v>0.24077590050232833</c:v>
                </c:pt>
                <c:pt idx="15">
                  <c:v>8.3991078597826688E-2</c:v>
                </c:pt>
                <c:pt idx="16">
                  <c:v>8.7112710523941567E-2</c:v>
                </c:pt>
                <c:pt idx="17">
                  <c:v>0.11122547751018003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327616"/>
        <c:axId val="57329152"/>
      </c:barChart>
      <c:dateAx>
        <c:axId val="57327616"/>
        <c:scaling>
          <c:orientation val="minMax"/>
        </c:scaling>
        <c:delete val="0"/>
        <c:axPos val="b"/>
        <c:numFmt formatCode="yyyy&quot;年&quot;m&quot;月&quot;;@" sourceLinked="1"/>
        <c:majorTickMark val="out"/>
        <c:minorTickMark val="none"/>
        <c:tickLblPos val="nextTo"/>
        <c:crossAx val="57329152"/>
        <c:crosses val="autoZero"/>
        <c:auto val="1"/>
        <c:lblOffset val="100"/>
        <c:baseTimeUnit val="months"/>
      </c:dateAx>
      <c:valAx>
        <c:axId val="573291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7327616"/>
        <c:crosses val="autoZero"/>
        <c:crossBetween val="between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過去財務諸表!$B$41</c:f>
              <c:strCache>
                <c:ptCount val="1"/>
                <c:pt idx="0">
                  <c:v>売上高材料費比率</c:v>
                </c:pt>
              </c:strCache>
            </c:strRef>
          </c:tx>
          <c:invertIfNegative val="0"/>
          <c:trendline>
            <c:spPr>
              <a:ln w="19050">
                <a:solidFill>
                  <a:srgbClr val="00B050"/>
                </a:solidFill>
              </a:ln>
            </c:spPr>
            <c:trendlineType val="poly"/>
            <c:order val="4"/>
            <c:dispRSqr val="0"/>
            <c:dispEq val="0"/>
          </c:trendline>
          <c:cat>
            <c:numRef>
              <c:f>過去財務諸表!$C$1:$T$1</c:f>
              <c:numCache>
                <c:formatCode>yyyy"年"m"月";@</c:formatCode>
                <c:ptCount val="18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</c:numCache>
            </c:numRef>
          </c:cat>
          <c:val>
            <c:numRef>
              <c:f>過去財務諸表!$C$41:$T$41</c:f>
              <c:numCache>
                <c:formatCode>0.0%</c:formatCode>
                <c:ptCount val="18"/>
                <c:pt idx="0">
                  <c:v>0.59869216762796917</c:v>
                </c:pt>
                <c:pt idx="1">
                  <c:v>0.63332403177811902</c:v>
                </c:pt>
                <c:pt idx="2">
                  <c:v>0.47426990354249521</c:v>
                </c:pt>
                <c:pt idx="3">
                  <c:v>0.75227702524752915</c:v>
                </c:pt>
                <c:pt idx="4">
                  <c:v>0.39362797479036177</c:v>
                </c:pt>
                <c:pt idx="5">
                  <c:v>0.5634934704846456</c:v>
                </c:pt>
                <c:pt idx="6">
                  <c:v>0.46433299891251678</c:v>
                </c:pt>
                <c:pt idx="7">
                  <c:v>0.42476699683599306</c:v>
                </c:pt>
                <c:pt idx="8">
                  <c:v>0.30755251237527925</c:v>
                </c:pt>
                <c:pt idx="9">
                  <c:v>0.5370460569660388</c:v>
                </c:pt>
                <c:pt idx="10">
                  <c:v>0.32336557452606679</c:v>
                </c:pt>
                <c:pt idx="11">
                  <c:v>0.40806906279007854</c:v>
                </c:pt>
                <c:pt idx="12">
                  <c:v>0.41893346530487485</c:v>
                </c:pt>
                <c:pt idx="13">
                  <c:v>0.34010884364535593</c:v>
                </c:pt>
                <c:pt idx="14">
                  <c:v>0.38845596339036076</c:v>
                </c:pt>
                <c:pt idx="15">
                  <c:v>0.58353022945512656</c:v>
                </c:pt>
                <c:pt idx="16">
                  <c:v>0.30898176256933357</c:v>
                </c:pt>
                <c:pt idx="17">
                  <c:v>0.42320833067448682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354496"/>
        <c:axId val="57368576"/>
      </c:barChart>
      <c:dateAx>
        <c:axId val="57354496"/>
        <c:scaling>
          <c:orientation val="minMax"/>
        </c:scaling>
        <c:delete val="0"/>
        <c:axPos val="b"/>
        <c:numFmt formatCode="yyyy&quot;年&quot;m&quot;月&quot;;@" sourceLinked="1"/>
        <c:majorTickMark val="out"/>
        <c:minorTickMark val="none"/>
        <c:tickLblPos val="nextTo"/>
        <c:crossAx val="57368576"/>
        <c:crosses val="autoZero"/>
        <c:auto val="1"/>
        <c:lblOffset val="100"/>
        <c:baseTimeUnit val="months"/>
      </c:dateAx>
      <c:valAx>
        <c:axId val="573685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73544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solidFill>
        <a:srgbClr val="FF00FF"/>
      </a:solidFill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ph2"/>
  <sheetViews>
    <sheetView zoomScale="129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0.18953</cdr:x>
      <cdr:y>0.10194</cdr:y>
    </cdr:from>
    <cdr:to>
      <cdr:x>0.28232</cdr:x>
      <cdr:y>0.21845</cdr:y>
    </cdr:to>
    <cdr:sp macro="" textlink="">
      <cdr:nvSpPr>
        <cdr:cNvPr id="2" name="円/楕円 1"/>
        <cdr:cNvSpPr/>
      </cdr:nvSpPr>
      <cdr:spPr>
        <a:xfrm xmlns:a="http://schemas.openxmlformats.org/drawingml/2006/main">
          <a:off x="1764709" y="620233"/>
          <a:ext cx="863895" cy="70883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0.5003</cdr:x>
      <cdr:y>0.31782</cdr:y>
    </cdr:from>
    <cdr:to>
      <cdr:x>0.59308</cdr:x>
      <cdr:y>0.43432</cdr:y>
    </cdr:to>
    <cdr:sp macro="" textlink="">
      <cdr:nvSpPr>
        <cdr:cNvPr id="3" name="円/楕円 2"/>
        <cdr:cNvSpPr/>
      </cdr:nvSpPr>
      <cdr:spPr>
        <a:xfrm xmlns:a="http://schemas.openxmlformats.org/drawingml/2006/main">
          <a:off x="4658242" y="1933648"/>
          <a:ext cx="863895" cy="70883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0.80879</cdr:x>
      <cdr:y>0.25714</cdr:y>
    </cdr:from>
    <cdr:to>
      <cdr:x>0.90157</cdr:x>
      <cdr:y>0.37364</cdr:y>
    </cdr:to>
    <cdr:sp macro="" textlink="">
      <cdr:nvSpPr>
        <cdr:cNvPr id="4" name="円/楕円 3"/>
        <cdr:cNvSpPr/>
      </cdr:nvSpPr>
      <cdr:spPr>
        <a:xfrm xmlns:a="http://schemas.openxmlformats.org/drawingml/2006/main">
          <a:off x="7530509" y="1564463"/>
          <a:ext cx="863895" cy="70883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42"/>
  <sheetViews>
    <sheetView tabSelected="1" topLeftCell="B1" workbookViewId="0">
      <pane xSplit="1" ySplit="1" topLeftCell="K2" activePane="bottomRight" state="frozen"/>
      <selection activeCell="B1" sqref="B1"/>
      <selection pane="topRight" activeCell="C1" sqref="C1"/>
      <selection pane="bottomLeft" activeCell="B11" sqref="B11"/>
      <selection pane="bottomRight" activeCell="B1" sqref="B1"/>
    </sheetView>
  </sheetViews>
  <sheetFormatPr defaultRowHeight="13.5"/>
  <cols>
    <col min="1" max="2" width="26.75" bestFit="1" customWidth="1"/>
    <col min="3" max="8" width="18.875" style="4" customWidth="1"/>
    <col min="9" max="19" width="18.875" style="1" customWidth="1"/>
    <col min="20" max="20" width="18.875" customWidth="1"/>
  </cols>
  <sheetData>
    <row r="1" spans="1:20">
      <c r="A1" s="2"/>
      <c r="B1" s="2" t="s">
        <v>28</v>
      </c>
      <c r="C1" s="6">
        <v>41548</v>
      </c>
      <c r="D1" s="6">
        <v>41579</v>
      </c>
      <c r="E1" s="6">
        <v>41609</v>
      </c>
      <c r="F1" s="6">
        <v>41640</v>
      </c>
      <c r="G1" s="6">
        <v>41671</v>
      </c>
      <c r="H1" s="6">
        <v>41699</v>
      </c>
      <c r="I1" s="6">
        <v>41730</v>
      </c>
      <c r="J1" s="6">
        <v>41760</v>
      </c>
      <c r="K1" s="6">
        <v>41791</v>
      </c>
      <c r="L1" s="6">
        <v>41821</v>
      </c>
      <c r="M1" s="6">
        <v>41852</v>
      </c>
      <c r="N1" s="6">
        <v>41883</v>
      </c>
      <c r="O1" s="6">
        <v>41913</v>
      </c>
      <c r="P1" s="6">
        <v>41944</v>
      </c>
      <c r="Q1" s="6">
        <v>41974</v>
      </c>
      <c r="R1" s="6">
        <v>42005</v>
      </c>
      <c r="S1" s="6">
        <v>42036</v>
      </c>
      <c r="T1" s="7">
        <v>42064</v>
      </c>
    </row>
    <row r="2" spans="1:20">
      <c r="A2" s="5" t="s">
        <v>1</v>
      </c>
      <c r="B2" s="3" t="s">
        <v>0</v>
      </c>
      <c r="C2" s="8">
        <v>51834.420666666665</v>
      </c>
      <c r="D2" s="8">
        <v>49297.610333333338</v>
      </c>
      <c r="E2" s="8">
        <v>59953.447999999997</v>
      </c>
      <c r="F2" s="8">
        <v>47670.090666666663</v>
      </c>
      <c r="G2" s="8">
        <v>60414.565333333339</v>
      </c>
      <c r="H2" s="8">
        <v>103789.99</v>
      </c>
      <c r="I2" s="8">
        <v>40924.153666666665</v>
      </c>
      <c r="J2" s="8">
        <v>49371.468333333338</v>
      </c>
      <c r="K2" s="8">
        <v>56876.561333333339</v>
      </c>
      <c r="L2" s="8">
        <v>59023.623</v>
      </c>
      <c r="M2" s="8">
        <v>58148.455333333339</v>
      </c>
      <c r="N2" s="8">
        <v>54814.891333333333</v>
      </c>
      <c r="O2" s="8">
        <v>52089.344666666664</v>
      </c>
      <c r="P2" s="8">
        <v>56132.139333333333</v>
      </c>
      <c r="Q2" s="8">
        <v>53968.955666666661</v>
      </c>
      <c r="R2" s="8">
        <v>54501.665999999997</v>
      </c>
      <c r="S2" s="8">
        <v>81858.880999999994</v>
      </c>
      <c r="T2" s="8">
        <v>72890.840666666671</v>
      </c>
    </row>
    <row r="3" spans="1:20">
      <c r="A3" s="3" t="s">
        <v>2</v>
      </c>
      <c r="B3" s="3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3" t="s">
        <v>3</v>
      </c>
      <c r="B4" s="3" t="s">
        <v>34</v>
      </c>
      <c r="C4" s="8">
        <v>31032.861666666668</v>
      </c>
      <c r="D4" s="8">
        <v>31221.361333333331</v>
      </c>
      <c r="E4" s="8">
        <v>28434.116000000002</v>
      </c>
      <c r="F4" s="8">
        <v>35861.114000000001</v>
      </c>
      <c r="G4" s="8">
        <v>23780.863000000001</v>
      </c>
      <c r="H4" s="8">
        <v>58484.981666666667</v>
      </c>
      <c r="I4" s="8">
        <v>19002.435000000001</v>
      </c>
      <c r="J4" s="8">
        <v>20971.370333333332</v>
      </c>
      <c r="K4" s="8">
        <v>17492.529333333332</v>
      </c>
      <c r="L4" s="8">
        <v>31698.403999999999</v>
      </c>
      <c r="M4" s="8">
        <v>18803.208666666669</v>
      </c>
      <c r="N4" s="8">
        <v>22368.261333333332</v>
      </c>
      <c r="O4" s="8">
        <v>21821.969666666668</v>
      </c>
      <c r="P4" s="8">
        <v>19091.037</v>
      </c>
      <c r="Q4" s="8">
        <v>20964.562666666669</v>
      </c>
      <c r="R4" s="8">
        <v>31803.369666666669</v>
      </c>
      <c r="S4" s="8">
        <v>25292.901333333331</v>
      </c>
      <c r="T4" s="8">
        <v>30848.010999999999</v>
      </c>
    </row>
    <row r="5" spans="1:20">
      <c r="A5" s="3" t="s">
        <v>4</v>
      </c>
      <c r="B5" s="3" t="s">
        <v>35</v>
      </c>
      <c r="C5" s="8">
        <v>9937.7396666666664</v>
      </c>
      <c r="D5" s="8">
        <v>9775.3336666666655</v>
      </c>
      <c r="E5" s="8">
        <v>11330.22</v>
      </c>
      <c r="F5" s="8">
        <v>9680.9509999999991</v>
      </c>
      <c r="G5" s="8">
        <v>10977.589</v>
      </c>
      <c r="H5" s="8">
        <v>10185.029666666665</v>
      </c>
      <c r="I5" s="8">
        <v>8667.7559999999994</v>
      </c>
      <c r="J5" s="8">
        <v>8574.6163333333334</v>
      </c>
      <c r="K5" s="8">
        <v>8437.6059999999998</v>
      </c>
      <c r="L5" s="8">
        <v>9179.6939999999995</v>
      </c>
      <c r="M5" s="8">
        <v>9453.1409999999996</v>
      </c>
      <c r="N5" s="8">
        <v>8683.3140000000003</v>
      </c>
      <c r="O5" s="8">
        <v>7328.0069999999996</v>
      </c>
      <c r="P5" s="8">
        <v>8471.8663333333334</v>
      </c>
      <c r="Q5" s="8">
        <v>9466.7046666666665</v>
      </c>
      <c r="R5" s="8">
        <v>8333.1360000000004</v>
      </c>
      <c r="S5" s="8">
        <v>8360.9423333333325</v>
      </c>
      <c r="T5" s="8">
        <v>8360.9423333333325</v>
      </c>
    </row>
    <row r="6" spans="1:20">
      <c r="A6" s="3" t="s">
        <v>5</v>
      </c>
      <c r="B6" s="3" t="s">
        <v>36</v>
      </c>
      <c r="C6" s="8">
        <v>4564.525333333333</v>
      </c>
      <c r="D6" s="8">
        <v>5171.0183333333334</v>
      </c>
      <c r="E6" s="8">
        <v>5798.367666666667</v>
      </c>
      <c r="F6" s="8">
        <v>4964.5839999999998</v>
      </c>
      <c r="G6" s="8">
        <v>5046.3636666666671</v>
      </c>
      <c r="H6" s="8">
        <v>5590.7176666666674</v>
      </c>
      <c r="I6" s="8">
        <v>3595.0916666666667</v>
      </c>
      <c r="J6" s="8">
        <v>3729.5613333333336</v>
      </c>
      <c r="K6" s="8">
        <v>4355.8216666666667</v>
      </c>
      <c r="L6" s="8">
        <v>4259.0540000000001</v>
      </c>
      <c r="M6" s="8">
        <v>3500.9696666666664</v>
      </c>
      <c r="N6" s="8">
        <v>4566.5060000000003</v>
      </c>
      <c r="O6" s="8">
        <v>3115.7386666666666</v>
      </c>
      <c r="P6" s="8">
        <v>3270.6953333333336</v>
      </c>
      <c r="Q6" s="8">
        <v>3550.0149999999999</v>
      </c>
      <c r="R6" s="8">
        <v>3210.9140000000002</v>
      </c>
      <c r="S6" s="8">
        <v>3539.9693333333335</v>
      </c>
      <c r="T6" s="8">
        <v>3290.3666666666663</v>
      </c>
    </row>
    <row r="7" spans="1:20">
      <c r="A7" s="3" t="s">
        <v>6</v>
      </c>
      <c r="B7" s="3" t="s">
        <v>21</v>
      </c>
      <c r="C7" s="8">
        <v>45535.126666666663</v>
      </c>
      <c r="D7" s="8">
        <v>46167.713333333333</v>
      </c>
      <c r="E7" s="8">
        <v>45562.703666666661</v>
      </c>
      <c r="F7" s="8">
        <v>50506.648999999998</v>
      </c>
      <c r="G7" s="8">
        <v>39804.815666666662</v>
      </c>
      <c r="H7" s="8">
        <v>74260.729000000007</v>
      </c>
      <c r="I7" s="8">
        <v>31265.28266666667</v>
      </c>
      <c r="J7" s="8">
        <v>33275.548000000003</v>
      </c>
      <c r="K7" s="8">
        <v>30285.956999999999</v>
      </c>
      <c r="L7" s="8">
        <v>45137.152000000002</v>
      </c>
      <c r="M7" s="8">
        <v>31757.319333333333</v>
      </c>
      <c r="N7" s="8">
        <v>35618.081333333335</v>
      </c>
      <c r="O7" s="8">
        <v>32265.715333333334</v>
      </c>
      <c r="P7" s="8">
        <v>30833.598666666669</v>
      </c>
      <c r="Q7" s="8">
        <v>33981.282333333336</v>
      </c>
      <c r="R7" s="8">
        <v>43347.419666666661</v>
      </c>
      <c r="S7" s="8">
        <v>37193.813000000002</v>
      </c>
      <c r="T7" s="8">
        <v>42499.32</v>
      </c>
    </row>
    <row r="8" spans="1:20">
      <c r="A8" s="3" t="s">
        <v>7</v>
      </c>
      <c r="B8" s="3" t="s">
        <v>25</v>
      </c>
      <c r="C8" s="8">
        <v>564.84166666666658</v>
      </c>
      <c r="D8" s="8">
        <v>10569.813333333334</v>
      </c>
      <c r="E8" s="8">
        <v>10589.858</v>
      </c>
      <c r="F8" s="8">
        <v>19717.520666666667</v>
      </c>
      <c r="G8" s="8">
        <v>13359.806</v>
      </c>
      <c r="H8" s="8">
        <v>10311.892666666667</v>
      </c>
      <c r="I8" s="8">
        <v>9818.3233333333337</v>
      </c>
      <c r="J8" s="8">
        <v>615.60900000000004</v>
      </c>
      <c r="K8" s="8">
        <v>3041.0239999999999</v>
      </c>
      <c r="L8" s="8">
        <v>3266.3919999999998</v>
      </c>
      <c r="M8" s="8">
        <v>4518.6033333333335</v>
      </c>
      <c r="N8" s="8">
        <v>3773.5716666666667</v>
      </c>
      <c r="O8" s="8">
        <v>5204.8113333333331</v>
      </c>
      <c r="P8" s="8">
        <v>8188.4253333333327</v>
      </c>
      <c r="Q8" s="8">
        <v>7299.3376666666672</v>
      </c>
      <c r="R8" s="8">
        <v>8010.6153333333332</v>
      </c>
      <c r="S8" s="8">
        <v>3979.384</v>
      </c>
      <c r="T8" s="8">
        <v>3299.2979999999998</v>
      </c>
    </row>
    <row r="9" spans="1:20">
      <c r="A9" s="3" t="s">
        <v>8</v>
      </c>
      <c r="B9" s="3" t="s">
        <v>26</v>
      </c>
      <c r="C9" s="8">
        <v>-10569.813333333334</v>
      </c>
      <c r="D9" s="8">
        <v>-10589.858</v>
      </c>
      <c r="E9" s="8">
        <v>-19717.520666666667</v>
      </c>
      <c r="F9" s="8">
        <v>-13359.806</v>
      </c>
      <c r="G9" s="8">
        <v>-10311.892666666667</v>
      </c>
      <c r="H9" s="8">
        <v>-9818.3233333333337</v>
      </c>
      <c r="I9" s="8">
        <v>-615.60900000000004</v>
      </c>
      <c r="J9" s="8">
        <v>-3041.0239999999999</v>
      </c>
      <c r="K9" s="8">
        <v>-3266.3919999999998</v>
      </c>
      <c r="L9" s="8">
        <v>-4518.6033333333335</v>
      </c>
      <c r="M9" s="8">
        <v>-3773.5716666666667</v>
      </c>
      <c r="N9" s="8">
        <v>-5204.8113333333331</v>
      </c>
      <c r="O9" s="8">
        <v>-8188.4253333333327</v>
      </c>
      <c r="P9" s="8">
        <v>-7299.3376666666672</v>
      </c>
      <c r="Q9" s="8">
        <v>-8010.6153333333332</v>
      </c>
      <c r="R9" s="8">
        <v>-3979.384</v>
      </c>
      <c r="S9" s="8">
        <v>-3299.2979999999998</v>
      </c>
      <c r="T9" s="8">
        <v>-4584.1040000000003</v>
      </c>
    </row>
    <row r="10" spans="1:20">
      <c r="A10" s="3" t="s">
        <v>9</v>
      </c>
      <c r="B10" s="3" t="s">
        <v>9</v>
      </c>
      <c r="C10" s="8">
        <v>35530.154999999992</v>
      </c>
      <c r="D10" s="8">
        <v>46147.668666666672</v>
      </c>
      <c r="E10" s="8">
        <v>36435.040999999997</v>
      </c>
      <c r="F10" s="8">
        <v>56864.363666666672</v>
      </c>
      <c r="G10" s="8">
        <v>42852.728999999999</v>
      </c>
      <c r="H10" s="8">
        <v>74754.29833333334</v>
      </c>
      <c r="I10" s="8">
        <v>40467.997000000003</v>
      </c>
      <c r="J10" s="8">
        <v>30850.133000000002</v>
      </c>
      <c r="K10" s="8">
        <v>30060.589</v>
      </c>
      <c r="L10" s="8">
        <v>43884.940666666662</v>
      </c>
      <c r="M10" s="8">
        <v>32502.350999999995</v>
      </c>
      <c r="N10" s="8">
        <v>34186.841666666667</v>
      </c>
      <c r="O10" s="8">
        <v>29282.101333333332</v>
      </c>
      <c r="P10" s="8">
        <v>31722.686333333331</v>
      </c>
      <c r="Q10" s="8">
        <v>33270.004666666668</v>
      </c>
      <c r="R10" s="8">
        <v>47378.650999999998</v>
      </c>
      <c r="S10" s="8">
        <v>37873.898999999998</v>
      </c>
      <c r="T10" s="8">
        <v>41214.514000000003</v>
      </c>
    </row>
    <row r="11" spans="1:20">
      <c r="A11" s="5" t="s">
        <v>10</v>
      </c>
      <c r="B11" s="5" t="s">
        <v>10</v>
      </c>
      <c r="C11" s="8">
        <v>35530.154999999992</v>
      </c>
      <c r="D11" s="8">
        <v>46147.668666666672</v>
      </c>
      <c r="E11" s="8">
        <v>36435.040999999997</v>
      </c>
      <c r="F11" s="8">
        <v>56864.363666666672</v>
      </c>
      <c r="G11" s="8">
        <v>42852.728999999999</v>
      </c>
      <c r="H11" s="8">
        <v>74754.29833333334</v>
      </c>
      <c r="I11" s="8">
        <v>40467.997000000003</v>
      </c>
      <c r="J11" s="8">
        <v>30850.133000000002</v>
      </c>
      <c r="K11" s="8">
        <v>30060.589</v>
      </c>
      <c r="L11" s="8">
        <v>43884.940666666662</v>
      </c>
      <c r="M11" s="8">
        <v>32502.350999999995</v>
      </c>
      <c r="N11" s="8">
        <v>34186.841666666667</v>
      </c>
      <c r="O11" s="8">
        <v>29282.101333333332</v>
      </c>
      <c r="P11" s="8">
        <v>31722.686333333331</v>
      </c>
      <c r="Q11" s="8">
        <v>33270.004666666668</v>
      </c>
      <c r="R11" s="8">
        <v>47378.650999999998</v>
      </c>
      <c r="S11" s="8">
        <v>37873.898999999998</v>
      </c>
      <c r="T11" s="8">
        <v>41214.514000000003</v>
      </c>
    </row>
    <row r="12" spans="1:20">
      <c r="A12" s="5" t="s">
        <v>11</v>
      </c>
      <c r="B12" s="5" t="s">
        <v>11</v>
      </c>
      <c r="C12" s="8">
        <v>16304.265666666672</v>
      </c>
      <c r="D12" s="8">
        <v>3149.9416666666643</v>
      </c>
      <c r="E12" s="8">
        <v>23518.406999999999</v>
      </c>
      <c r="F12" s="8">
        <v>-9194.2730000000083</v>
      </c>
      <c r="G12" s="8">
        <v>17561.836333333336</v>
      </c>
      <c r="H12" s="8">
        <v>29035.691666666658</v>
      </c>
      <c r="I12" s="8">
        <v>456.15666666666419</v>
      </c>
      <c r="J12" s="8">
        <v>18521.335333333336</v>
      </c>
      <c r="K12" s="8">
        <v>26815.972333333335</v>
      </c>
      <c r="L12" s="8">
        <v>15138.682333333336</v>
      </c>
      <c r="M12" s="8">
        <v>25646.10433333334</v>
      </c>
      <c r="N12" s="8">
        <v>20628.049666666673</v>
      </c>
      <c r="O12" s="8">
        <v>22807.243333333332</v>
      </c>
      <c r="P12" s="8">
        <v>24409.453000000005</v>
      </c>
      <c r="Q12" s="8">
        <v>20698.950999999997</v>
      </c>
      <c r="R12" s="8">
        <v>7123.0150000000003</v>
      </c>
      <c r="S12" s="8">
        <v>43984.982000000004</v>
      </c>
      <c r="T12" s="8">
        <v>31676.326666666671</v>
      </c>
    </row>
    <row r="13" spans="1:20">
      <c r="A13" s="3" t="s">
        <v>12</v>
      </c>
      <c r="B13" s="3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>
      <c r="A14" s="3"/>
      <c r="B14" s="3" t="s">
        <v>22</v>
      </c>
      <c r="C14" s="8">
        <v>4492.257333333333</v>
      </c>
      <c r="D14" s="8">
        <v>4690.7510000000002</v>
      </c>
      <c r="E14" s="8">
        <v>4534.5439999999999</v>
      </c>
      <c r="F14" s="8">
        <v>4492.257333333333</v>
      </c>
      <c r="G14" s="8">
        <v>4428.8019999999997</v>
      </c>
      <c r="H14" s="8">
        <v>4534.5439999999999</v>
      </c>
      <c r="I14" s="8">
        <v>4458.6603333333333</v>
      </c>
      <c r="J14" s="8">
        <v>4492.257333333333</v>
      </c>
      <c r="K14" s="8">
        <v>4439.5813333333326</v>
      </c>
      <c r="L14" s="8">
        <v>4690.7510000000002</v>
      </c>
      <c r="M14" s="8">
        <v>4755.3876666666656</v>
      </c>
      <c r="N14" s="8">
        <v>4534.5439999999999</v>
      </c>
      <c r="O14" s="8">
        <v>4428.8019999999997</v>
      </c>
      <c r="P14" s="8">
        <v>4414.2386666666662</v>
      </c>
      <c r="Q14" s="8">
        <v>4736.2273333333324</v>
      </c>
      <c r="R14" s="8">
        <v>4310.1750000000002</v>
      </c>
      <c r="S14" s="8">
        <v>4273.4323333333332</v>
      </c>
      <c r="T14" s="8">
        <v>4736.2273333333324</v>
      </c>
    </row>
    <row r="15" spans="1:20">
      <c r="A15" s="3"/>
      <c r="B15" s="3" t="s">
        <v>23</v>
      </c>
      <c r="C15" s="8">
        <v>367.334</v>
      </c>
      <c r="D15" s="8">
        <v>207.51833333333335</v>
      </c>
      <c r="E15" s="8">
        <v>240.85433333333333</v>
      </c>
      <c r="F15" s="8">
        <v>367.334</v>
      </c>
      <c r="G15" s="8">
        <v>266.81799999999998</v>
      </c>
      <c r="H15" s="8">
        <v>240.85433333333333</v>
      </c>
      <c r="I15" s="8">
        <v>119.26866666666666</v>
      </c>
      <c r="J15" s="8">
        <v>367.334</v>
      </c>
      <c r="K15" s="8">
        <v>182.01366666666667</v>
      </c>
      <c r="L15" s="8">
        <v>207.51833333333335</v>
      </c>
      <c r="M15" s="8">
        <v>135.87299999999999</v>
      </c>
      <c r="N15" s="8">
        <v>240.85433333333333</v>
      </c>
      <c r="O15" s="8">
        <v>266.81799999999998</v>
      </c>
      <c r="P15" s="8">
        <v>261.21433333333334</v>
      </c>
      <c r="Q15" s="8">
        <v>233.744</v>
      </c>
      <c r="R15" s="8">
        <v>358.18900000000002</v>
      </c>
      <c r="S15" s="8">
        <v>192.0923333333333</v>
      </c>
      <c r="T15" s="8">
        <v>233.744</v>
      </c>
    </row>
    <row r="16" spans="1:20">
      <c r="A16" s="3"/>
      <c r="B16" s="3" t="s">
        <v>13</v>
      </c>
      <c r="C16" s="8">
        <v>38.940666666666672</v>
      </c>
      <c r="D16" s="8">
        <v>40.894333333333336</v>
      </c>
      <c r="E16" s="8">
        <v>74.698999999999998</v>
      </c>
      <c r="F16" s="8">
        <v>38.940666666666672</v>
      </c>
      <c r="G16" s="8">
        <v>32.961666666666666</v>
      </c>
      <c r="H16" s="8">
        <v>74.698999999999998</v>
      </c>
      <c r="I16" s="8">
        <v>10.123666666666667</v>
      </c>
      <c r="J16" s="8">
        <v>38.940666666666672</v>
      </c>
      <c r="K16" s="8">
        <v>45.433666666666667</v>
      </c>
      <c r="L16" s="8">
        <v>40.894333333333336</v>
      </c>
      <c r="M16" s="8">
        <v>6.2336666666666671</v>
      </c>
      <c r="N16" s="8">
        <v>74.698999999999998</v>
      </c>
      <c r="O16" s="8">
        <v>32.961666666666666</v>
      </c>
      <c r="P16" s="8">
        <v>58.024000000000001</v>
      </c>
      <c r="Q16" s="8">
        <v>53.073666666666661</v>
      </c>
      <c r="R16" s="8">
        <v>11.111333333333334</v>
      </c>
      <c r="S16" s="8">
        <v>71.129000000000005</v>
      </c>
      <c r="T16" s="8">
        <v>53.073666666666661</v>
      </c>
    </row>
    <row r="17" spans="1:20">
      <c r="A17" s="3"/>
      <c r="B17" s="3" t="s">
        <v>14</v>
      </c>
      <c r="C17" s="8">
        <v>850.87366666666662</v>
      </c>
      <c r="D17" s="8">
        <v>828.23833333333334</v>
      </c>
      <c r="E17" s="8">
        <v>929.96133333333341</v>
      </c>
      <c r="F17" s="8">
        <v>850.87366666666662</v>
      </c>
      <c r="G17" s="8">
        <v>991.02766666666662</v>
      </c>
      <c r="H17" s="8">
        <v>929.96133333333341</v>
      </c>
      <c r="I17" s="8">
        <v>951.24133333333339</v>
      </c>
      <c r="J17" s="8">
        <v>850.87366666666662</v>
      </c>
      <c r="K17" s="8">
        <v>930.26233333333334</v>
      </c>
      <c r="L17" s="8">
        <v>828.23833333333334</v>
      </c>
      <c r="M17" s="8">
        <v>828.52099999999996</v>
      </c>
      <c r="N17" s="8">
        <v>929.96133333333341</v>
      </c>
      <c r="O17" s="8">
        <v>991.02766666666662</v>
      </c>
      <c r="P17" s="8">
        <v>847.66899999999998</v>
      </c>
      <c r="Q17" s="8">
        <v>968.10699999999997</v>
      </c>
      <c r="R17" s="8">
        <v>793.43</v>
      </c>
      <c r="S17" s="8">
        <v>825.31799999999998</v>
      </c>
      <c r="T17" s="8">
        <v>968.10699999999997</v>
      </c>
    </row>
    <row r="18" spans="1:20">
      <c r="A18" s="3" t="s">
        <v>15</v>
      </c>
      <c r="B18" s="3" t="s">
        <v>15</v>
      </c>
      <c r="C18" s="8">
        <v>78.352333333333334</v>
      </c>
      <c r="D18" s="8">
        <v>78.352666666666678</v>
      </c>
      <c r="E18" s="8">
        <v>78.352999999999994</v>
      </c>
      <c r="F18" s="8">
        <v>78.352333333333334</v>
      </c>
      <c r="G18" s="8">
        <v>78.349999999999994</v>
      </c>
      <c r="H18" s="8">
        <v>78.352999999999994</v>
      </c>
      <c r="I18" s="8">
        <v>78.388999999999996</v>
      </c>
      <c r="J18" s="8">
        <v>78.352333333333334</v>
      </c>
      <c r="K18" s="8">
        <v>78.352000000000004</v>
      </c>
      <c r="L18" s="8">
        <v>78.352666666666678</v>
      </c>
      <c r="M18" s="8">
        <v>78.349666666666678</v>
      </c>
      <c r="N18" s="8">
        <v>78.352999999999994</v>
      </c>
      <c r="O18" s="8">
        <v>78.349999999999994</v>
      </c>
      <c r="P18" s="8">
        <v>78.353999999999999</v>
      </c>
      <c r="Q18" s="8">
        <v>78.349666666666678</v>
      </c>
      <c r="R18" s="8">
        <v>78.351666666666674</v>
      </c>
      <c r="S18" s="8">
        <v>122.40433333333333</v>
      </c>
      <c r="T18" s="8">
        <v>122</v>
      </c>
    </row>
    <row r="19" spans="1:20">
      <c r="A19" s="3"/>
      <c r="B19" s="3" t="s">
        <v>24</v>
      </c>
      <c r="C19" s="8">
        <v>82.555666666666667</v>
      </c>
      <c r="D19" s="8">
        <v>58.022333333333336</v>
      </c>
      <c r="E19" s="8">
        <v>58.889000000000003</v>
      </c>
      <c r="F19" s="8">
        <v>82.555666666666667</v>
      </c>
      <c r="G19" s="8">
        <v>61.889000000000003</v>
      </c>
      <c r="H19" s="8">
        <v>58.889000000000003</v>
      </c>
      <c r="I19" s="8">
        <v>135.77799999999999</v>
      </c>
      <c r="J19" s="8">
        <v>82.555666666666667</v>
      </c>
      <c r="K19" s="8">
        <v>61.901666666666664</v>
      </c>
      <c r="L19" s="8">
        <v>58.022333333333336</v>
      </c>
      <c r="M19" s="8">
        <v>64.555666666666667</v>
      </c>
      <c r="N19" s="8">
        <v>58.889000000000003</v>
      </c>
      <c r="O19" s="8">
        <v>61.889000000000003</v>
      </c>
      <c r="P19" s="8">
        <v>61.889000000000003</v>
      </c>
      <c r="Q19" s="8">
        <v>64.555666666666667</v>
      </c>
      <c r="R19" s="8">
        <v>57.889000000000003</v>
      </c>
      <c r="S19" s="8">
        <v>73.037000000000006</v>
      </c>
      <c r="T19" s="8">
        <v>64.555666666666667</v>
      </c>
    </row>
    <row r="20" spans="1:20">
      <c r="A20" s="5" t="s">
        <v>16</v>
      </c>
      <c r="B20" s="5" t="s">
        <v>16</v>
      </c>
      <c r="C20" s="8">
        <v>5910.3136666666669</v>
      </c>
      <c r="D20" s="8">
        <v>5903.7769999999991</v>
      </c>
      <c r="E20" s="8">
        <v>5917.3006666666661</v>
      </c>
      <c r="F20" s="8">
        <v>5910.3136666666669</v>
      </c>
      <c r="G20" s="8">
        <v>5859.8483333333334</v>
      </c>
      <c r="H20" s="8">
        <v>5917.3006666666661</v>
      </c>
      <c r="I20" s="8">
        <v>5753.4609999999993</v>
      </c>
      <c r="J20" s="8">
        <v>5910.3136666666669</v>
      </c>
      <c r="K20" s="8">
        <v>5737.5446666666667</v>
      </c>
      <c r="L20" s="8">
        <v>5903.7769999999991</v>
      </c>
      <c r="M20" s="8">
        <v>5868.9206666666669</v>
      </c>
      <c r="N20" s="8">
        <v>5917.3006666666661</v>
      </c>
      <c r="O20" s="8">
        <v>5859.8483333333334</v>
      </c>
      <c r="P20" s="8">
        <v>5721.3889999999992</v>
      </c>
      <c r="Q20" s="8">
        <v>6134.0573333333332</v>
      </c>
      <c r="R20" s="8">
        <v>5609.1459999999997</v>
      </c>
      <c r="S20" s="8">
        <v>5557.4129999999996</v>
      </c>
      <c r="T20" s="8">
        <v>6134.0573333333332</v>
      </c>
    </row>
    <row r="21" spans="1:20">
      <c r="A21" s="5" t="s">
        <v>17</v>
      </c>
      <c r="B21" s="5" t="s">
        <v>17</v>
      </c>
      <c r="C21" s="8">
        <v>10393.952000000003</v>
      </c>
      <c r="D21" s="8">
        <v>-2753.8353333333348</v>
      </c>
      <c r="E21" s="8">
        <v>17601.106333333337</v>
      </c>
      <c r="F21" s="8">
        <v>-15104.586666666675</v>
      </c>
      <c r="G21" s="8">
        <v>11701.988000000003</v>
      </c>
      <c r="H21" s="8">
        <v>23118.390999999992</v>
      </c>
      <c r="I21" s="8">
        <v>-5297.3043333333353</v>
      </c>
      <c r="J21" s="8">
        <v>12611.021666666667</v>
      </c>
      <c r="K21" s="8">
        <v>21078.427666666666</v>
      </c>
      <c r="L21" s="8">
        <v>9234.9053333333359</v>
      </c>
      <c r="M21" s="8">
        <v>19777.183666666671</v>
      </c>
      <c r="N21" s="8">
        <v>14710.749000000005</v>
      </c>
      <c r="O21" s="8">
        <v>16947.395</v>
      </c>
      <c r="P21" s="8">
        <v>18688.064000000002</v>
      </c>
      <c r="Q21" s="8">
        <v>14564.893666666665</v>
      </c>
      <c r="R21" s="8">
        <v>1513.8689999999999</v>
      </c>
      <c r="S21" s="8">
        <v>38427.569000000003</v>
      </c>
      <c r="T21" s="8">
        <v>25542.269333333341</v>
      </c>
    </row>
    <row r="22" spans="1:20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>
      <c r="B23" t="s">
        <v>29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>
      <c r="B24" t="s">
        <v>19</v>
      </c>
      <c r="C24" s="8">
        <v>53366.884133333333</v>
      </c>
      <c r="D24" s="8">
        <v>54859.522066666672</v>
      </c>
      <c r="E24" s="8">
        <v>60316.333299999998</v>
      </c>
      <c r="F24" s="8">
        <v>56610.362833333333</v>
      </c>
      <c r="G24" s="8">
        <v>62494.344266666674</v>
      </c>
      <c r="H24" s="8">
        <v>84320.391799999998</v>
      </c>
      <c r="I24" s="8">
        <v>69723.443433333334</v>
      </c>
      <c r="J24" s="8">
        <v>68099.977266666669</v>
      </c>
      <c r="K24" s="8">
        <v>55526.967266666667</v>
      </c>
      <c r="L24" s="8">
        <v>61386.220399999998</v>
      </c>
      <c r="M24" s="8">
        <v>63844.282966666666</v>
      </c>
      <c r="N24" s="8">
        <v>62559.069166666661</v>
      </c>
      <c r="O24" s="8">
        <v>59933.676333333329</v>
      </c>
      <c r="P24" s="8">
        <v>60137.340466666661</v>
      </c>
      <c r="Q24" s="8">
        <v>59450.923033333333</v>
      </c>
      <c r="R24" s="8">
        <v>60281.161500000002</v>
      </c>
      <c r="S24" s="8">
        <v>73470.626999999993</v>
      </c>
      <c r="T24" s="8">
        <v>77353.584433333337</v>
      </c>
    </row>
    <row r="25" spans="1:20">
      <c r="B25" t="s">
        <v>27</v>
      </c>
      <c r="C25" s="8">
        <v>10569.813333333334</v>
      </c>
      <c r="D25" s="8">
        <v>10589.858</v>
      </c>
      <c r="E25" s="8">
        <v>19717.520666666667</v>
      </c>
      <c r="F25" s="8">
        <v>13359.806</v>
      </c>
      <c r="G25" s="8">
        <v>10311.892666666667</v>
      </c>
      <c r="H25" s="8">
        <v>9818.3233333333337</v>
      </c>
      <c r="I25" s="8">
        <v>615.60900000000004</v>
      </c>
      <c r="J25" s="8">
        <v>3041.0239999999999</v>
      </c>
      <c r="K25" s="8">
        <v>3266.3919999999998</v>
      </c>
      <c r="L25" s="8">
        <v>4518.6033333333335</v>
      </c>
      <c r="M25" s="8">
        <v>3773.5716666666667</v>
      </c>
      <c r="N25" s="8">
        <v>5204.8113333333331</v>
      </c>
      <c r="O25" s="8">
        <v>8188.4253333333327</v>
      </c>
      <c r="P25" s="8">
        <v>7299.3376666666672</v>
      </c>
      <c r="Q25" s="8">
        <v>8010.6153333333332</v>
      </c>
      <c r="R25" s="8">
        <v>3979.384</v>
      </c>
      <c r="S25" s="8">
        <v>3299.2979999999998</v>
      </c>
      <c r="T25" s="8">
        <v>4584.1040000000003</v>
      </c>
    </row>
    <row r="26" spans="1:20">
      <c r="B26" t="s">
        <v>18</v>
      </c>
      <c r="C26" s="8">
        <v>80253.588125309456</v>
      </c>
      <c r="D26" s="8">
        <v>80072.933664100667</v>
      </c>
      <c r="E26" s="8">
        <v>79954.041873848881</v>
      </c>
      <c r="F26" s="8">
        <v>76917.131120224207</v>
      </c>
      <c r="G26" s="8">
        <v>78011.683840591024</v>
      </c>
      <c r="H26" s="8">
        <v>103161.57046829101</v>
      </c>
      <c r="I26" s="8">
        <v>85917.223574349424</v>
      </c>
      <c r="J26" s="8">
        <v>81525.096971703038</v>
      </c>
      <c r="K26" s="8">
        <v>49184.676603882843</v>
      </c>
      <c r="L26" s="8">
        <v>59663.644787746351</v>
      </c>
      <c r="M26" s="8">
        <v>59622.203075923739</v>
      </c>
      <c r="N26" s="8">
        <v>64082.906961921661</v>
      </c>
      <c r="O26" s="8">
        <v>52250.370957525316</v>
      </c>
      <c r="P26" s="8">
        <v>53957.720885641917</v>
      </c>
      <c r="Q26" s="8">
        <v>49762.459583281066</v>
      </c>
      <c r="R26" s="8">
        <v>57556.977957537565</v>
      </c>
      <c r="S26" s="8">
        <v>68119.834709902847</v>
      </c>
      <c r="T26" s="8">
        <v>74654.171160713318</v>
      </c>
    </row>
    <row r="27" spans="1:20">
      <c r="B27" t="s">
        <v>20</v>
      </c>
      <c r="C27" s="8">
        <v>160562.85216666668</v>
      </c>
      <c r="D27" s="8">
        <v>135914.04700000002</v>
      </c>
      <c r="E27" s="8">
        <v>105937.32300000003</v>
      </c>
      <c r="F27" s="8">
        <v>82102.27766666669</v>
      </c>
      <c r="G27" s="8">
        <v>51894.995000000024</v>
      </c>
      <c r="H27" s="8">
        <v>2560</v>
      </c>
      <c r="I27" s="8">
        <v>250550.04786666666</v>
      </c>
      <c r="J27" s="8">
        <v>225864.3137</v>
      </c>
      <c r="K27" s="8">
        <v>197426.03303333334</v>
      </c>
      <c r="L27" s="8">
        <v>167914.22153333333</v>
      </c>
      <c r="M27" s="8">
        <v>138839.99386666669</v>
      </c>
      <c r="N27" s="8">
        <v>111432.54819999999</v>
      </c>
      <c r="O27" s="8">
        <v>159676.24133333331</v>
      </c>
      <c r="P27" s="8">
        <v>131610.17166666666</v>
      </c>
      <c r="Q27" s="8">
        <v>104625.69383333331</v>
      </c>
      <c r="R27" s="8">
        <v>77374.86083333331</v>
      </c>
      <c r="S27" s="8">
        <v>36445.420333333321</v>
      </c>
      <c r="T27" s="8">
        <v>1780</v>
      </c>
    </row>
    <row r="29" spans="1:20">
      <c r="B29" t="s">
        <v>30</v>
      </c>
    </row>
    <row r="30" spans="1:20">
      <c r="B30" t="s">
        <v>39</v>
      </c>
      <c r="C30" s="4">
        <v>15</v>
      </c>
      <c r="D30" s="4">
        <v>15</v>
      </c>
      <c r="E30" s="4">
        <v>15</v>
      </c>
      <c r="F30" s="4">
        <v>15</v>
      </c>
      <c r="G30" s="4">
        <v>15</v>
      </c>
      <c r="H30" s="4">
        <v>15</v>
      </c>
      <c r="I30" s="8">
        <v>14</v>
      </c>
      <c r="J30" s="8">
        <v>14</v>
      </c>
      <c r="K30" s="8">
        <v>14</v>
      </c>
      <c r="L30" s="8">
        <v>14</v>
      </c>
      <c r="M30" s="8">
        <v>14</v>
      </c>
      <c r="N30" s="8">
        <v>14</v>
      </c>
      <c r="O30" s="8">
        <v>13</v>
      </c>
      <c r="P30" s="8">
        <v>13</v>
      </c>
      <c r="Q30" s="8">
        <v>13</v>
      </c>
      <c r="R30" s="8">
        <v>13</v>
      </c>
      <c r="S30" s="8">
        <v>13</v>
      </c>
      <c r="T30" s="8">
        <v>13</v>
      </c>
    </row>
    <row r="31" spans="1:20">
      <c r="B31" t="s">
        <v>31</v>
      </c>
      <c r="C31" s="4">
        <v>6</v>
      </c>
      <c r="D31" s="4">
        <v>6</v>
      </c>
      <c r="E31" s="4">
        <v>6</v>
      </c>
      <c r="F31" s="4">
        <v>6</v>
      </c>
      <c r="G31" s="4">
        <v>6</v>
      </c>
      <c r="H31" s="4">
        <v>6</v>
      </c>
      <c r="I31" s="4">
        <v>6</v>
      </c>
      <c r="J31" s="4">
        <v>6</v>
      </c>
      <c r="K31" s="4">
        <v>6</v>
      </c>
      <c r="L31" s="4">
        <v>6</v>
      </c>
      <c r="M31" s="4">
        <v>6</v>
      </c>
      <c r="N31" s="4">
        <v>6</v>
      </c>
      <c r="O31" s="4">
        <v>6</v>
      </c>
      <c r="P31" s="4">
        <v>6</v>
      </c>
      <c r="Q31" s="4">
        <v>6</v>
      </c>
      <c r="R31" s="4">
        <v>6</v>
      </c>
      <c r="S31" s="4">
        <v>6</v>
      </c>
      <c r="T31" s="4">
        <v>6</v>
      </c>
    </row>
    <row r="32" spans="1:20">
      <c r="B32" t="s">
        <v>44</v>
      </c>
      <c r="C32" s="4">
        <v>4</v>
      </c>
      <c r="D32" s="4">
        <v>4</v>
      </c>
      <c r="E32" s="4">
        <v>4</v>
      </c>
      <c r="F32" s="4">
        <v>4</v>
      </c>
      <c r="G32" s="4">
        <v>4</v>
      </c>
      <c r="H32" s="4">
        <v>4</v>
      </c>
      <c r="I32" s="4">
        <v>4</v>
      </c>
      <c r="J32" s="4">
        <v>4</v>
      </c>
      <c r="K32" s="4">
        <v>4</v>
      </c>
      <c r="L32" s="4">
        <v>4</v>
      </c>
      <c r="M32" s="4">
        <v>4</v>
      </c>
      <c r="N32" s="4">
        <v>4</v>
      </c>
      <c r="O32" s="4">
        <v>4</v>
      </c>
      <c r="P32" s="4">
        <v>4</v>
      </c>
      <c r="Q32" s="4">
        <v>4</v>
      </c>
      <c r="R32" s="4">
        <v>4</v>
      </c>
      <c r="S32" s="4">
        <v>4</v>
      </c>
      <c r="T32" s="4">
        <v>4</v>
      </c>
    </row>
    <row r="33" spans="1:20">
      <c r="B33" t="s">
        <v>32</v>
      </c>
      <c r="C33" s="10">
        <f>C12/C2</f>
        <v>0.31454515082776857</v>
      </c>
      <c r="D33" s="10">
        <f t="shared" ref="D33:T33" si="0">D12/D2</f>
        <v>6.3896437278964463E-2</v>
      </c>
      <c r="E33" s="10">
        <f t="shared" si="0"/>
        <v>0.39227780527318462</v>
      </c>
      <c r="F33" s="10">
        <f t="shared" si="0"/>
        <v>-0.1928729916687385</v>
      </c>
      <c r="G33" s="10">
        <f t="shared" si="0"/>
        <v>0.29068878070109544</v>
      </c>
      <c r="H33" s="10">
        <f t="shared" si="0"/>
        <v>0.27975425825425609</v>
      </c>
      <c r="I33" s="10">
        <f t="shared" si="0"/>
        <v>1.1146392186436604E-2</v>
      </c>
      <c r="J33" s="10">
        <f t="shared" si="0"/>
        <v>0.37514248529709182</v>
      </c>
      <c r="K33" s="10">
        <f t="shared" si="0"/>
        <v>0.4714766804584834</v>
      </c>
      <c r="L33" s="10">
        <f t="shared" si="0"/>
        <v>0.25648514211561252</v>
      </c>
      <c r="M33" s="10">
        <f t="shared" si="0"/>
        <v>0.44104532418476516</v>
      </c>
      <c r="N33" s="10">
        <f t="shared" si="0"/>
        <v>0.37632200237752922</v>
      </c>
      <c r="O33" s="10">
        <f t="shared" si="0"/>
        <v>0.43784853657274525</v>
      </c>
      <c r="P33" s="10">
        <f t="shared" si="0"/>
        <v>0.4348569872786725</v>
      </c>
      <c r="Q33" s="10">
        <f t="shared" si="0"/>
        <v>0.38353439943964823</v>
      </c>
      <c r="R33" s="10">
        <f t="shared" si="0"/>
        <v>0.1306935277905083</v>
      </c>
      <c r="S33" s="10">
        <f t="shared" si="0"/>
        <v>0.53732693951680099</v>
      </c>
      <c r="T33" s="10">
        <f t="shared" si="0"/>
        <v>0.43457211327173523</v>
      </c>
    </row>
    <row r="34" spans="1:20">
      <c r="B34" t="s">
        <v>33</v>
      </c>
      <c r="C34" s="11">
        <f>C21/C2</f>
        <v>0.20052219869188345</v>
      </c>
      <c r="D34" s="11">
        <f t="shared" ref="D34:T34" si="1">D21/D2</f>
        <v>-5.5861436583089029E-2</v>
      </c>
      <c r="E34" s="11">
        <f t="shared" si="1"/>
        <v>0.29357955080971054</v>
      </c>
      <c r="F34" s="11">
        <f t="shared" si="1"/>
        <v>-0.31685668005722017</v>
      </c>
      <c r="G34" s="11">
        <f t="shared" si="1"/>
        <v>0.19369481408059569</v>
      </c>
      <c r="H34" s="11">
        <f t="shared" si="1"/>
        <v>0.22274201009172456</v>
      </c>
      <c r="I34" s="11">
        <f t="shared" si="1"/>
        <v>-0.12944200084088894</v>
      </c>
      <c r="J34" s="11">
        <f t="shared" si="1"/>
        <v>0.25543136739468386</v>
      </c>
      <c r="K34" s="11">
        <f t="shared" si="1"/>
        <v>0.37059954351201868</v>
      </c>
      <c r="L34" s="11">
        <f t="shared" si="1"/>
        <v>0.15646117374620219</v>
      </c>
      <c r="M34" s="11">
        <f t="shared" si="1"/>
        <v>0.34011537457521235</v>
      </c>
      <c r="N34" s="11">
        <f t="shared" si="1"/>
        <v>0.2683713976653328</v>
      </c>
      <c r="O34" s="11">
        <f t="shared" si="1"/>
        <v>0.32535243260307484</v>
      </c>
      <c r="P34" s="11">
        <f t="shared" si="1"/>
        <v>0.33292983702301793</v>
      </c>
      <c r="Q34" s="11">
        <f t="shared" si="1"/>
        <v>0.2698754031229571</v>
      </c>
      <c r="R34" s="11">
        <f t="shared" si="1"/>
        <v>2.7776563747610946E-2</v>
      </c>
      <c r="S34" s="11">
        <f t="shared" si="1"/>
        <v>0.46943677375702225</v>
      </c>
      <c r="T34" s="11">
        <f t="shared" si="1"/>
        <v>0.35041809231065629</v>
      </c>
    </row>
    <row r="36" spans="1:20">
      <c r="B36" t="s">
        <v>40</v>
      </c>
      <c r="C36" s="4">
        <f>C2/C30</f>
        <v>3455.6280444444442</v>
      </c>
      <c r="D36" s="4">
        <f t="shared" ref="D36:T36" si="2">D2/D30</f>
        <v>3286.5073555555559</v>
      </c>
      <c r="E36" s="4">
        <f t="shared" si="2"/>
        <v>3996.8965333333331</v>
      </c>
      <c r="F36" s="4">
        <f t="shared" si="2"/>
        <v>3178.0060444444443</v>
      </c>
      <c r="G36" s="4">
        <f t="shared" si="2"/>
        <v>4027.6376888888894</v>
      </c>
      <c r="H36" s="4">
        <f t="shared" si="2"/>
        <v>6919.3326666666671</v>
      </c>
      <c r="I36" s="4">
        <f t="shared" si="2"/>
        <v>2923.1538333333333</v>
      </c>
      <c r="J36" s="4">
        <f t="shared" si="2"/>
        <v>3526.5334523809529</v>
      </c>
      <c r="K36" s="4">
        <f t="shared" si="2"/>
        <v>4062.611523809524</v>
      </c>
      <c r="L36" s="4">
        <f t="shared" si="2"/>
        <v>4215.9730714285715</v>
      </c>
      <c r="M36" s="4">
        <f t="shared" si="2"/>
        <v>4153.4610952380954</v>
      </c>
      <c r="N36" s="4">
        <f t="shared" si="2"/>
        <v>3915.3493809523811</v>
      </c>
      <c r="O36" s="4">
        <f t="shared" si="2"/>
        <v>4006.8726666666666</v>
      </c>
      <c r="P36" s="4">
        <f t="shared" si="2"/>
        <v>4317.8568717948719</v>
      </c>
      <c r="Q36" s="4">
        <f t="shared" si="2"/>
        <v>4151.4581282051277</v>
      </c>
      <c r="R36" s="4">
        <f t="shared" si="2"/>
        <v>4192.4358461538459</v>
      </c>
      <c r="S36" s="4">
        <f t="shared" si="2"/>
        <v>6296.8369999999995</v>
      </c>
      <c r="T36" s="4">
        <f t="shared" si="2"/>
        <v>5606.9877435897442</v>
      </c>
    </row>
    <row r="37" spans="1:20">
      <c r="B37" t="s">
        <v>37</v>
      </c>
      <c r="C37" s="4">
        <f>C5/C30</f>
        <v>662.51597777777772</v>
      </c>
      <c r="D37" s="4">
        <f t="shared" ref="D37:T37" si="3">D5/D30</f>
        <v>651.688911111111</v>
      </c>
      <c r="E37" s="4">
        <f t="shared" si="3"/>
        <v>755.34799999999996</v>
      </c>
      <c r="F37" s="4">
        <f t="shared" si="3"/>
        <v>645.39673333333326</v>
      </c>
      <c r="G37" s="4">
        <f t="shared" si="3"/>
        <v>731.83926666666662</v>
      </c>
      <c r="H37" s="4">
        <f t="shared" si="3"/>
        <v>679.00197777777771</v>
      </c>
      <c r="I37" s="4">
        <f t="shared" si="3"/>
        <v>619.12542857142853</v>
      </c>
      <c r="J37" s="4">
        <f t="shared" si="3"/>
        <v>612.47259523809521</v>
      </c>
      <c r="K37" s="4">
        <f t="shared" si="3"/>
        <v>602.68614285714284</v>
      </c>
      <c r="L37" s="4">
        <f t="shared" si="3"/>
        <v>655.69242857142854</v>
      </c>
      <c r="M37" s="4">
        <f t="shared" si="3"/>
        <v>675.22435714285712</v>
      </c>
      <c r="N37" s="4">
        <f t="shared" si="3"/>
        <v>620.23671428571436</v>
      </c>
      <c r="O37" s="4">
        <f t="shared" si="3"/>
        <v>563.69284615384618</v>
      </c>
      <c r="P37" s="4">
        <f t="shared" si="3"/>
        <v>651.68202564102569</v>
      </c>
      <c r="Q37" s="4">
        <f t="shared" si="3"/>
        <v>728.20805128205131</v>
      </c>
      <c r="R37" s="4">
        <f t="shared" si="3"/>
        <v>641.01046153846153</v>
      </c>
      <c r="S37" s="4">
        <f t="shared" si="3"/>
        <v>643.14941025641019</v>
      </c>
      <c r="T37" s="4">
        <f t="shared" si="3"/>
        <v>643.14941025641019</v>
      </c>
    </row>
    <row r="38" spans="1:20">
      <c r="B38" t="s">
        <v>38</v>
      </c>
      <c r="C38" s="4">
        <f>C14/C31</f>
        <v>748.70955555555554</v>
      </c>
      <c r="D38" s="4">
        <f t="shared" ref="D38:T38" si="4">D14/D31</f>
        <v>781.79183333333333</v>
      </c>
      <c r="E38" s="4">
        <f t="shared" si="4"/>
        <v>755.75733333333335</v>
      </c>
      <c r="F38" s="4">
        <f t="shared" si="4"/>
        <v>748.70955555555554</v>
      </c>
      <c r="G38" s="4">
        <f t="shared" si="4"/>
        <v>738.13366666666661</v>
      </c>
      <c r="H38" s="4">
        <f t="shared" si="4"/>
        <v>755.75733333333335</v>
      </c>
      <c r="I38" s="4">
        <f t="shared" si="4"/>
        <v>743.1100555555555</v>
      </c>
      <c r="J38" s="4">
        <f t="shared" si="4"/>
        <v>748.70955555555554</v>
      </c>
      <c r="K38" s="4">
        <f t="shared" si="4"/>
        <v>739.93022222222214</v>
      </c>
      <c r="L38" s="4">
        <f t="shared" si="4"/>
        <v>781.79183333333333</v>
      </c>
      <c r="M38" s="4">
        <f t="shared" si="4"/>
        <v>792.56461111111093</v>
      </c>
      <c r="N38" s="4">
        <f t="shared" si="4"/>
        <v>755.75733333333335</v>
      </c>
      <c r="O38" s="4">
        <f t="shared" si="4"/>
        <v>738.13366666666661</v>
      </c>
      <c r="P38" s="4">
        <f t="shared" si="4"/>
        <v>735.7064444444444</v>
      </c>
      <c r="Q38" s="4">
        <f t="shared" si="4"/>
        <v>789.37122222222206</v>
      </c>
      <c r="R38" s="4">
        <f t="shared" si="4"/>
        <v>718.36250000000007</v>
      </c>
      <c r="S38" s="4">
        <f t="shared" si="4"/>
        <v>712.23872222222224</v>
      </c>
      <c r="T38" s="4">
        <f t="shared" si="4"/>
        <v>789.37122222222206</v>
      </c>
    </row>
    <row r="39" spans="1:20">
      <c r="B39" t="s">
        <v>45</v>
      </c>
      <c r="C39" s="4">
        <f>C17/C32</f>
        <v>212.71841666666666</v>
      </c>
      <c r="D39" s="4">
        <f t="shared" ref="D39:T39" si="5">D17/D32</f>
        <v>207.05958333333334</v>
      </c>
      <c r="E39" s="4">
        <f t="shared" si="5"/>
        <v>232.49033333333335</v>
      </c>
      <c r="F39" s="4">
        <f t="shared" si="5"/>
        <v>212.71841666666666</v>
      </c>
      <c r="G39" s="4">
        <f t="shared" si="5"/>
        <v>247.75691666666665</v>
      </c>
      <c r="H39" s="4">
        <f t="shared" si="5"/>
        <v>232.49033333333335</v>
      </c>
      <c r="I39" s="4">
        <f t="shared" si="5"/>
        <v>237.81033333333335</v>
      </c>
      <c r="J39" s="4">
        <f t="shared" si="5"/>
        <v>212.71841666666666</v>
      </c>
      <c r="K39" s="4">
        <f t="shared" si="5"/>
        <v>232.56558333333334</v>
      </c>
      <c r="L39" s="4">
        <f t="shared" si="5"/>
        <v>207.05958333333334</v>
      </c>
      <c r="M39" s="4">
        <f t="shared" si="5"/>
        <v>207.13024999999999</v>
      </c>
      <c r="N39" s="4">
        <f t="shared" si="5"/>
        <v>232.49033333333335</v>
      </c>
      <c r="O39" s="4">
        <f t="shared" si="5"/>
        <v>247.75691666666665</v>
      </c>
      <c r="P39" s="4">
        <f t="shared" si="5"/>
        <v>211.91725</v>
      </c>
      <c r="Q39" s="4">
        <f t="shared" si="5"/>
        <v>242.02674999999999</v>
      </c>
      <c r="R39" s="4">
        <f t="shared" si="5"/>
        <v>198.35749999999999</v>
      </c>
      <c r="S39" s="4">
        <f t="shared" si="5"/>
        <v>206.3295</v>
      </c>
      <c r="T39" s="4">
        <f t="shared" si="5"/>
        <v>242.02674999999999</v>
      </c>
    </row>
    <row r="41" spans="1:20">
      <c r="B41" t="s">
        <v>41</v>
      </c>
      <c r="C41" s="12">
        <f>C4/C2</f>
        <v>0.59869216762796917</v>
      </c>
      <c r="D41" s="12">
        <f t="shared" ref="D41:T41" si="6">D4/D2</f>
        <v>0.63332403177811902</v>
      </c>
      <c r="E41" s="12">
        <f t="shared" si="6"/>
        <v>0.47426990354249521</v>
      </c>
      <c r="F41" s="12">
        <f t="shared" si="6"/>
        <v>0.75227702524752915</v>
      </c>
      <c r="G41" s="12">
        <f t="shared" si="6"/>
        <v>0.39362797479036177</v>
      </c>
      <c r="H41" s="12">
        <f t="shared" si="6"/>
        <v>0.5634934704846456</v>
      </c>
      <c r="I41" s="12">
        <f t="shared" si="6"/>
        <v>0.46433299891251678</v>
      </c>
      <c r="J41" s="12">
        <f t="shared" si="6"/>
        <v>0.42476699683599306</v>
      </c>
      <c r="K41" s="12">
        <f t="shared" si="6"/>
        <v>0.30755251237527925</v>
      </c>
      <c r="L41" s="12">
        <f t="shared" si="6"/>
        <v>0.5370460569660388</v>
      </c>
      <c r="M41" s="12">
        <f t="shared" si="6"/>
        <v>0.32336557452606679</v>
      </c>
      <c r="N41" s="12">
        <f t="shared" si="6"/>
        <v>0.40806906279007854</v>
      </c>
      <c r="O41" s="12">
        <f t="shared" si="6"/>
        <v>0.41893346530487485</v>
      </c>
      <c r="P41" s="12">
        <f t="shared" si="6"/>
        <v>0.34010884364535593</v>
      </c>
      <c r="Q41" s="12">
        <f t="shared" si="6"/>
        <v>0.38845596339036076</v>
      </c>
      <c r="R41" s="12">
        <f t="shared" si="6"/>
        <v>0.58353022945512656</v>
      </c>
      <c r="S41" s="12">
        <f t="shared" si="6"/>
        <v>0.30898176256933357</v>
      </c>
      <c r="T41" s="12">
        <f t="shared" si="6"/>
        <v>0.42320833067448682</v>
      </c>
    </row>
    <row r="42" spans="1:20">
      <c r="A42" t="s">
        <v>42</v>
      </c>
      <c r="B42" t="s">
        <v>43</v>
      </c>
      <c r="C42" s="13">
        <f>C25/C10</f>
        <v>0.29748852301188489</v>
      </c>
      <c r="D42" s="13">
        <f t="shared" ref="D42:T42" si="7">D25/D10</f>
        <v>0.22947763789526499</v>
      </c>
      <c r="E42" s="13">
        <f t="shared" si="7"/>
        <v>0.54116916368137669</v>
      </c>
      <c r="F42" s="13">
        <f t="shared" si="7"/>
        <v>0.23494162492196122</v>
      </c>
      <c r="G42" s="13">
        <f t="shared" si="7"/>
        <v>0.24063561195056368</v>
      </c>
      <c r="H42" s="13">
        <f t="shared" si="7"/>
        <v>0.13134125464669488</v>
      </c>
      <c r="I42" s="13">
        <f t="shared" si="7"/>
        <v>1.5212242898999919E-2</v>
      </c>
      <c r="J42" s="13">
        <f t="shared" si="7"/>
        <v>9.857409690907977E-2</v>
      </c>
      <c r="K42" s="13">
        <f t="shared" si="7"/>
        <v>0.1086602794110255</v>
      </c>
      <c r="L42" s="13">
        <f t="shared" si="7"/>
        <v>0.10296478164696468</v>
      </c>
      <c r="M42" s="13">
        <f t="shared" si="7"/>
        <v>0.11610149883208963</v>
      </c>
      <c r="N42" s="13">
        <f t="shared" si="7"/>
        <v>0.15224604203225364</v>
      </c>
      <c r="O42" s="13">
        <f t="shared" si="7"/>
        <v>0.27963926632587749</v>
      </c>
      <c r="P42" s="13">
        <f t="shared" si="7"/>
        <v>0.23009834633697848</v>
      </c>
      <c r="Q42" s="13">
        <f t="shared" si="7"/>
        <v>0.24077590050232833</v>
      </c>
      <c r="R42" s="13">
        <f t="shared" si="7"/>
        <v>8.3991078597826688E-2</v>
      </c>
      <c r="S42" s="13">
        <f t="shared" si="7"/>
        <v>8.7112710523941567E-2</v>
      </c>
      <c r="T42" s="13">
        <f t="shared" si="7"/>
        <v>0.11122547751018003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F2" sqref="F2"/>
    </sheetView>
  </sheetViews>
  <sheetFormatPr defaultRowHeight="13.5"/>
  <cols>
    <col min="1" max="1" width="26.75" bestFit="1" customWidth="1"/>
    <col min="2" max="2" width="14.375" customWidth="1"/>
    <col min="3" max="3" width="16.5" style="8" customWidth="1"/>
    <col min="4" max="5" width="17.25" customWidth="1"/>
  </cols>
  <sheetData>
    <row r="1" spans="1:5">
      <c r="A1" s="2" t="s">
        <v>28</v>
      </c>
      <c r="B1" s="6" t="s">
        <v>48</v>
      </c>
      <c r="C1" s="16" t="s">
        <v>47</v>
      </c>
      <c r="D1" s="5" t="s">
        <v>49</v>
      </c>
      <c r="E1" s="5" t="s">
        <v>50</v>
      </c>
    </row>
    <row r="2" spans="1:5">
      <c r="A2" s="2"/>
      <c r="B2" s="2"/>
    </row>
    <row r="3" spans="1:5">
      <c r="A3" s="14" t="s">
        <v>59</v>
      </c>
      <c r="B3" s="14"/>
    </row>
    <row r="4" spans="1:5">
      <c r="A4" t="s">
        <v>39</v>
      </c>
      <c r="B4" s="8">
        <v>13</v>
      </c>
      <c r="C4" s="8">
        <v>13</v>
      </c>
      <c r="D4" s="8">
        <v>13</v>
      </c>
      <c r="E4" s="8">
        <v>13</v>
      </c>
    </row>
    <row r="5" spans="1:5">
      <c r="A5" t="s">
        <v>31</v>
      </c>
      <c r="B5" s="4">
        <v>6</v>
      </c>
      <c r="C5" s="8">
        <v>6</v>
      </c>
      <c r="D5" s="8">
        <v>6</v>
      </c>
      <c r="E5" s="8">
        <v>6</v>
      </c>
    </row>
    <row r="6" spans="1:5">
      <c r="A6" t="s">
        <v>44</v>
      </c>
      <c r="B6" s="4">
        <v>4</v>
      </c>
      <c r="C6" s="8">
        <v>4</v>
      </c>
      <c r="D6" s="8">
        <v>4</v>
      </c>
      <c r="E6" s="8">
        <v>4</v>
      </c>
    </row>
    <row r="7" spans="1:5">
      <c r="A7" t="s">
        <v>52</v>
      </c>
      <c r="B7" s="8">
        <v>5606.9877435897442</v>
      </c>
      <c r="C7" s="8">
        <v>4000</v>
      </c>
      <c r="D7" s="8">
        <v>4000</v>
      </c>
      <c r="E7" s="8">
        <v>4000</v>
      </c>
    </row>
    <row r="8" spans="1:5">
      <c r="A8" t="s">
        <v>53</v>
      </c>
      <c r="B8" s="8">
        <v>643.14941025641019</v>
      </c>
      <c r="C8" s="8">
        <v>650</v>
      </c>
      <c r="D8" s="8">
        <v>650</v>
      </c>
      <c r="E8" s="8">
        <v>650</v>
      </c>
    </row>
    <row r="9" spans="1:5">
      <c r="A9" t="s">
        <v>54</v>
      </c>
      <c r="B9" s="8">
        <v>789.37122222222206</v>
      </c>
      <c r="C9" s="8">
        <v>750</v>
      </c>
      <c r="D9" s="8">
        <v>750</v>
      </c>
      <c r="E9" s="8">
        <v>750</v>
      </c>
    </row>
    <row r="10" spans="1:5">
      <c r="A10" t="s">
        <v>55</v>
      </c>
      <c r="B10" s="8">
        <v>242.02674999999999</v>
      </c>
      <c r="C10" s="8">
        <v>220</v>
      </c>
      <c r="D10" s="8">
        <v>220</v>
      </c>
      <c r="E10" s="8">
        <v>220</v>
      </c>
    </row>
    <row r="11" spans="1:5">
      <c r="A11" t="s">
        <v>41</v>
      </c>
      <c r="B11" s="11">
        <v>0.42320833067448682</v>
      </c>
      <c r="C11" s="15">
        <v>0.4</v>
      </c>
      <c r="D11" s="15">
        <v>0.4</v>
      </c>
      <c r="E11" s="15">
        <v>0.4</v>
      </c>
    </row>
    <row r="12" spans="1:5">
      <c r="A12" t="s">
        <v>56</v>
      </c>
      <c r="B12" s="11"/>
      <c r="C12" s="15"/>
      <c r="D12" s="17">
        <v>0.15</v>
      </c>
      <c r="E12" s="17">
        <v>0.15</v>
      </c>
    </row>
    <row r="13" spans="1:5">
      <c r="A13" t="s">
        <v>57</v>
      </c>
      <c r="B13" s="11"/>
      <c r="C13" s="15"/>
      <c r="D13" s="17"/>
      <c r="E13" s="17">
        <v>2</v>
      </c>
    </row>
    <row r="14" spans="1:5">
      <c r="A14" t="s">
        <v>51</v>
      </c>
      <c r="B14" s="11"/>
      <c r="C14" s="15"/>
      <c r="D14" s="17"/>
      <c r="E14" s="8">
        <v>1000</v>
      </c>
    </row>
    <row r="15" spans="1:5">
      <c r="A15" t="s">
        <v>58</v>
      </c>
      <c r="B15" s="11"/>
      <c r="C15" s="15"/>
      <c r="D15" s="15"/>
      <c r="E15" s="8">
        <v>600</v>
      </c>
    </row>
    <row r="16" spans="1:5">
      <c r="D16" s="8"/>
      <c r="E16" s="8"/>
    </row>
    <row r="17" spans="1:5">
      <c r="A17" s="14" t="s">
        <v>46</v>
      </c>
      <c r="B17" s="2"/>
      <c r="D17" s="8"/>
      <c r="E17" s="8"/>
    </row>
    <row r="18" spans="1:5">
      <c r="A18" s="3" t="s">
        <v>0</v>
      </c>
      <c r="B18" s="8">
        <v>72890.840666666671</v>
      </c>
      <c r="C18" s="8">
        <f>C4*C7</f>
        <v>52000</v>
      </c>
      <c r="D18" s="8">
        <f>D4*D7</f>
        <v>52000</v>
      </c>
      <c r="E18" s="8">
        <f>E4*E7+E13*E14*E4</f>
        <v>78000</v>
      </c>
    </row>
    <row r="19" spans="1:5">
      <c r="A19" s="3" t="s">
        <v>2</v>
      </c>
      <c r="B19" s="8"/>
      <c r="D19" s="8"/>
      <c r="E19" s="8"/>
    </row>
    <row r="20" spans="1:5">
      <c r="A20" s="3" t="s">
        <v>34</v>
      </c>
      <c r="B20" s="8">
        <v>30848.010999999999</v>
      </c>
      <c r="C20" s="8">
        <f>C18*C11</f>
        <v>20800</v>
      </c>
      <c r="D20" s="8">
        <f>D4*D7*D11</f>
        <v>20800</v>
      </c>
      <c r="E20" s="8">
        <f>E4*E7*E11+E13*E4*E15</f>
        <v>36400</v>
      </c>
    </row>
    <row r="21" spans="1:5">
      <c r="A21" s="3" t="s">
        <v>35</v>
      </c>
      <c r="B21" s="8">
        <v>8360.9423333333325</v>
      </c>
      <c r="C21" s="8">
        <f>C4*C8</f>
        <v>8450</v>
      </c>
      <c r="D21" s="8">
        <f>D4*D8</f>
        <v>8450</v>
      </c>
      <c r="E21" s="8">
        <f>E4*E8</f>
        <v>8450</v>
      </c>
    </row>
    <row r="22" spans="1:5">
      <c r="A22" s="3" t="s">
        <v>36</v>
      </c>
      <c r="B22" s="8">
        <v>3290.3666666666663</v>
      </c>
      <c r="C22" s="8">
        <v>3500</v>
      </c>
      <c r="D22" s="8">
        <v>3500</v>
      </c>
      <c r="E22" s="8">
        <v>3500</v>
      </c>
    </row>
    <row r="23" spans="1:5">
      <c r="A23" s="3" t="s">
        <v>21</v>
      </c>
      <c r="B23" s="8">
        <v>42499.32</v>
      </c>
      <c r="C23" s="8">
        <f>SUM(C20:C22)</f>
        <v>32750</v>
      </c>
      <c r="D23" s="8">
        <f>SUM(D20:D22)</f>
        <v>32750</v>
      </c>
      <c r="E23" s="8">
        <f>SUM(E20:E22)</f>
        <v>48350</v>
      </c>
    </row>
    <row r="24" spans="1:5">
      <c r="A24" s="3" t="s">
        <v>25</v>
      </c>
      <c r="B24" s="8">
        <v>3299.2979999999998</v>
      </c>
      <c r="D24" s="8">
        <f>B25*(-1)</f>
        <v>4584.1040000000003</v>
      </c>
      <c r="E24" s="8">
        <f>B25*(-1)</f>
        <v>4584.1040000000003</v>
      </c>
    </row>
    <row r="25" spans="1:5">
      <c r="A25" s="3" t="s">
        <v>26</v>
      </c>
      <c r="B25" s="8">
        <v>-4584.1040000000003</v>
      </c>
      <c r="D25" s="8">
        <f>(D4*D7*D11+D22+D21)*D12*(-1)</f>
        <v>-4912.5</v>
      </c>
      <c r="E25" s="8">
        <f>(E4*E7*E11+E22+E21)*E12*(-1)</f>
        <v>-4912.5</v>
      </c>
    </row>
    <row r="26" spans="1:5">
      <c r="A26" s="3" t="s">
        <v>9</v>
      </c>
      <c r="B26" s="8">
        <v>41214.514000000003</v>
      </c>
      <c r="D26" s="8">
        <f>SUM(D23:D25)</f>
        <v>32421.603999999999</v>
      </c>
      <c r="E26" s="8">
        <f>SUM(E23:E25)</f>
        <v>48021.603999999999</v>
      </c>
    </row>
    <row r="27" spans="1:5">
      <c r="A27" s="5" t="s">
        <v>10</v>
      </c>
      <c r="B27" s="8">
        <v>41214.514000000003</v>
      </c>
      <c r="D27" s="8">
        <f>D26</f>
        <v>32421.603999999999</v>
      </c>
      <c r="E27" s="8">
        <f>E26</f>
        <v>48021.603999999999</v>
      </c>
    </row>
    <row r="28" spans="1:5">
      <c r="A28" s="5" t="s">
        <v>11</v>
      </c>
      <c r="B28" s="8">
        <v>31676.326666666671</v>
      </c>
      <c r="D28" s="8">
        <f>D18-D27</f>
        <v>19578.396000000001</v>
      </c>
      <c r="E28" s="8">
        <f>E18-E27</f>
        <v>29978.396000000001</v>
      </c>
    </row>
    <row r="29" spans="1:5">
      <c r="A29" s="3" t="s">
        <v>12</v>
      </c>
      <c r="B29" s="8"/>
      <c r="D29" s="8"/>
      <c r="E29" s="8"/>
    </row>
    <row r="30" spans="1:5">
      <c r="A30" s="3" t="s">
        <v>22</v>
      </c>
      <c r="B30" s="8">
        <v>4736.2273333333324</v>
      </c>
      <c r="C30" s="8">
        <f>C9*C5</f>
        <v>4500</v>
      </c>
      <c r="D30" s="8">
        <f>D9*D5</f>
        <v>4500</v>
      </c>
      <c r="E30" s="8">
        <f>E9*E5</f>
        <v>4500</v>
      </c>
    </row>
    <row r="31" spans="1:5">
      <c r="A31" s="3" t="s">
        <v>23</v>
      </c>
      <c r="B31" s="8">
        <v>233.744</v>
      </c>
      <c r="C31" s="8">
        <v>250</v>
      </c>
      <c r="D31" s="8">
        <v>250</v>
      </c>
      <c r="E31" s="8">
        <v>250</v>
      </c>
    </row>
    <row r="32" spans="1:5">
      <c r="A32" s="3" t="s">
        <v>13</v>
      </c>
      <c r="B32" s="8">
        <v>53.073666666666661</v>
      </c>
      <c r="C32" s="8">
        <v>50</v>
      </c>
      <c r="D32" s="8">
        <v>50</v>
      </c>
      <c r="E32" s="8">
        <v>50</v>
      </c>
    </row>
    <row r="33" spans="1:5">
      <c r="A33" s="3" t="s">
        <v>14</v>
      </c>
      <c r="B33" s="8">
        <v>968.10699999999997</v>
      </c>
      <c r="C33" s="8">
        <f>C10*C6</f>
        <v>880</v>
      </c>
      <c r="D33" s="8">
        <f>D10*D6</f>
        <v>880</v>
      </c>
      <c r="E33" s="8">
        <f>E10*E6</f>
        <v>880</v>
      </c>
    </row>
    <row r="34" spans="1:5">
      <c r="A34" s="3" t="s">
        <v>15</v>
      </c>
      <c r="B34" s="8">
        <v>122</v>
      </c>
      <c r="C34" s="8">
        <v>122</v>
      </c>
      <c r="D34" s="8">
        <v>122</v>
      </c>
      <c r="E34" s="8">
        <v>122</v>
      </c>
    </row>
    <row r="35" spans="1:5">
      <c r="A35" s="3" t="s">
        <v>24</v>
      </c>
      <c r="B35" s="8">
        <v>64.555666666666667</v>
      </c>
      <c r="C35" s="8">
        <v>65</v>
      </c>
      <c r="D35" s="8">
        <v>65</v>
      </c>
      <c r="E35" s="8">
        <v>65</v>
      </c>
    </row>
    <row r="36" spans="1:5">
      <c r="A36" s="5" t="s">
        <v>16</v>
      </c>
      <c r="B36" s="8">
        <v>6134.0573333333332</v>
      </c>
      <c r="C36" s="8">
        <f>SUM(C30:C35)</f>
        <v>5867</v>
      </c>
      <c r="D36" s="8">
        <f>SUM(D30:D35)</f>
        <v>5867</v>
      </c>
      <c r="E36" s="8">
        <f>SUM(E30:E35)</f>
        <v>5867</v>
      </c>
    </row>
    <row r="37" spans="1:5">
      <c r="A37" s="5" t="s">
        <v>17</v>
      </c>
      <c r="B37" s="8">
        <v>25542.269333333341</v>
      </c>
      <c r="D37" s="9">
        <f>D28-D36</f>
        <v>13711.396000000001</v>
      </c>
      <c r="E37" s="9">
        <f>E28-E36</f>
        <v>24111.396000000001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P37" sqref="P37"/>
    </sheetView>
  </sheetViews>
  <sheetFormatPr defaultRowHeight="13.5"/>
  <cols>
    <col min="1" max="1" width="26.75" bestFit="1" customWidth="1"/>
    <col min="2" max="2" width="14.375" customWidth="1"/>
    <col min="3" max="14" width="12.625" customWidth="1"/>
    <col min="15" max="15" width="12.25" customWidth="1"/>
  </cols>
  <sheetData>
    <row r="1" spans="1:15">
      <c r="A1" s="38" t="s">
        <v>28</v>
      </c>
      <c r="B1" s="39" t="s">
        <v>48</v>
      </c>
      <c r="C1" s="40">
        <v>42095</v>
      </c>
      <c r="D1" s="41">
        <v>42125</v>
      </c>
      <c r="E1" s="41">
        <v>42156</v>
      </c>
      <c r="F1" s="41">
        <v>42186</v>
      </c>
      <c r="G1" s="41">
        <v>42217</v>
      </c>
      <c r="H1" s="41">
        <v>42248</v>
      </c>
      <c r="I1" s="41">
        <v>42278</v>
      </c>
      <c r="J1" s="41">
        <v>42309</v>
      </c>
      <c r="K1" s="41">
        <v>42339</v>
      </c>
      <c r="L1" s="41">
        <v>42370</v>
      </c>
      <c r="M1" s="41">
        <v>42401</v>
      </c>
      <c r="N1" s="41">
        <v>42430</v>
      </c>
      <c r="O1" s="42" t="s">
        <v>60</v>
      </c>
    </row>
    <row r="2" spans="1:15">
      <c r="A2" s="2"/>
      <c r="B2" s="31"/>
      <c r="C2" s="24"/>
      <c r="O2" s="36"/>
    </row>
    <row r="3" spans="1:15">
      <c r="A3" s="14" t="s">
        <v>59</v>
      </c>
      <c r="B3" s="32"/>
      <c r="C3" s="24"/>
      <c r="O3" s="36"/>
    </row>
    <row r="4" spans="1:15">
      <c r="A4" t="s">
        <v>39</v>
      </c>
      <c r="B4" s="33">
        <v>13</v>
      </c>
      <c r="C4" s="25">
        <v>13</v>
      </c>
      <c r="D4" s="8">
        <v>13</v>
      </c>
      <c r="E4" s="8">
        <v>13</v>
      </c>
      <c r="F4" s="8">
        <v>13</v>
      </c>
      <c r="G4" s="8">
        <v>13</v>
      </c>
      <c r="H4" s="8">
        <v>13</v>
      </c>
      <c r="I4" s="8">
        <v>13</v>
      </c>
      <c r="J4" s="8">
        <v>13</v>
      </c>
      <c r="K4" s="8">
        <v>13</v>
      </c>
      <c r="L4" s="8">
        <v>13</v>
      </c>
      <c r="M4" s="8">
        <v>13</v>
      </c>
      <c r="N4" s="8">
        <v>13</v>
      </c>
      <c r="O4" s="36"/>
    </row>
    <row r="5" spans="1:15">
      <c r="A5" t="s">
        <v>31</v>
      </c>
      <c r="B5" s="34">
        <v>6</v>
      </c>
      <c r="C5" s="25">
        <v>6</v>
      </c>
      <c r="D5" s="8">
        <v>6</v>
      </c>
      <c r="E5" s="8">
        <v>6</v>
      </c>
      <c r="F5" s="8">
        <v>6</v>
      </c>
      <c r="G5" s="8">
        <v>6</v>
      </c>
      <c r="H5" s="8">
        <v>6</v>
      </c>
      <c r="I5" s="8">
        <v>6</v>
      </c>
      <c r="J5" s="8">
        <v>6</v>
      </c>
      <c r="K5" s="8">
        <v>6</v>
      </c>
      <c r="L5" s="8">
        <v>6</v>
      </c>
      <c r="M5" s="8">
        <v>6</v>
      </c>
      <c r="N5" s="8">
        <v>6</v>
      </c>
      <c r="O5" s="36"/>
    </row>
    <row r="6" spans="1:15">
      <c r="A6" t="s">
        <v>44</v>
      </c>
      <c r="B6" s="34">
        <v>4</v>
      </c>
      <c r="C6" s="25">
        <v>4</v>
      </c>
      <c r="D6" s="8">
        <v>4</v>
      </c>
      <c r="E6" s="8">
        <v>4</v>
      </c>
      <c r="F6" s="8">
        <v>4</v>
      </c>
      <c r="G6" s="8">
        <v>4</v>
      </c>
      <c r="H6" s="8">
        <v>4</v>
      </c>
      <c r="I6" s="8">
        <v>4</v>
      </c>
      <c r="J6" s="8">
        <v>4</v>
      </c>
      <c r="K6" s="8">
        <v>4</v>
      </c>
      <c r="L6" s="8">
        <v>4</v>
      </c>
      <c r="M6" s="8">
        <v>4</v>
      </c>
      <c r="N6" s="8">
        <v>4</v>
      </c>
      <c r="O6" s="36"/>
    </row>
    <row r="7" spans="1:15">
      <c r="A7" t="s">
        <v>52</v>
      </c>
      <c r="B7" s="33">
        <v>5606.9877435897442</v>
      </c>
      <c r="C7" s="25">
        <v>4000</v>
      </c>
      <c r="D7" s="8">
        <v>4000</v>
      </c>
      <c r="E7" s="8">
        <v>4000</v>
      </c>
      <c r="F7" s="8">
        <v>4000</v>
      </c>
      <c r="G7" s="8">
        <v>4000</v>
      </c>
      <c r="H7" s="8">
        <v>4000</v>
      </c>
      <c r="I7" s="8">
        <v>4000</v>
      </c>
      <c r="J7" s="8">
        <v>4000</v>
      </c>
      <c r="K7" s="8">
        <v>4000</v>
      </c>
      <c r="L7" s="8">
        <v>4000</v>
      </c>
      <c r="M7" s="8">
        <v>4000</v>
      </c>
      <c r="N7" s="8">
        <v>4000</v>
      </c>
      <c r="O7" s="36"/>
    </row>
    <row r="8" spans="1:15">
      <c r="A8" t="s">
        <v>53</v>
      </c>
      <c r="B8" s="33">
        <v>643.14941025641019</v>
      </c>
      <c r="C8" s="25">
        <v>650</v>
      </c>
      <c r="D8" s="8">
        <v>650</v>
      </c>
      <c r="E8" s="8">
        <v>650</v>
      </c>
      <c r="F8" s="8">
        <v>650</v>
      </c>
      <c r="G8" s="8">
        <v>650</v>
      </c>
      <c r="H8" s="8">
        <v>650</v>
      </c>
      <c r="I8" s="8">
        <v>650</v>
      </c>
      <c r="J8" s="8">
        <v>650</v>
      </c>
      <c r="K8" s="8">
        <v>650</v>
      </c>
      <c r="L8" s="8">
        <v>650</v>
      </c>
      <c r="M8" s="8">
        <v>650</v>
      </c>
      <c r="N8" s="8">
        <v>650</v>
      </c>
      <c r="O8" s="36"/>
    </row>
    <row r="9" spans="1:15">
      <c r="A9" t="s">
        <v>54</v>
      </c>
      <c r="B9" s="33">
        <v>789.37122222222206</v>
      </c>
      <c r="C9" s="25">
        <v>750</v>
      </c>
      <c r="D9" s="8">
        <v>750</v>
      </c>
      <c r="E9" s="8">
        <v>750</v>
      </c>
      <c r="F9" s="8">
        <v>750</v>
      </c>
      <c r="G9" s="8">
        <v>750</v>
      </c>
      <c r="H9" s="8">
        <v>750</v>
      </c>
      <c r="I9" s="8">
        <v>750</v>
      </c>
      <c r="J9" s="8">
        <v>750</v>
      </c>
      <c r="K9" s="8">
        <v>750</v>
      </c>
      <c r="L9" s="8">
        <v>750</v>
      </c>
      <c r="M9" s="8">
        <v>750</v>
      </c>
      <c r="N9" s="8">
        <v>750</v>
      </c>
      <c r="O9" s="36"/>
    </row>
    <row r="10" spans="1:15">
      <c r="A10" t="s">
        <v>55</v>
      </c>
      <c r="B10" s="33">
        <v>242.02674999999999</v>
      </c>
      <c r="C10" s="25">
        <v>220</v>
      </c>
      <c r="D10" s="8">
        <v>220</v>
      </c>
      <c r="E10" s="8">
        <v>220</v>
      </c>
      <c r="F10" s="8">
        <v>220</v>
      </c>
      <c r="G10" s="8">
        <v>220</v>
      </c>
      <c r="H10" s="8">
        <v>220</v>
      </c>
      <c r="I10" s="8">
        <v>220</v>
      </c>
      <c r="J10" s="8">
        <v>220</v>
      </c>
      <c r="K10" s="8">
        <v>220</v>
      </c>
      <c r="L10" s="8">
        <v>220</v>
      </c>
      <c r="M10" s="8">
        <v>220</v>
      </c>
      <c r="N10" s="8">
        <v>220</v>
      </c>
      <c r="O10" s="36"/>
    </row>
    <row r="11" spans="1:15">
      <c r="A11" t="s">
        <v>41</v>
      </c>
      <c r="B11" s="35">
        <v>0.42320833067448682</v>
      </c>
      <c r="C11" s="26">
        <v>0.4</v>
      </c>
      <c r="D11" s="15">
        <v>0.4</v>
      </c>
      <c r="E11" s="15">
        <v>0.4</v>
      </c>
      <c r="F11" s="15">
        <v>0.4</v>
      </c>
      <c r="G11" s="15">
        <v>0.4</v>
      </c>
      <c r="H11" s="15">
        <v>0.4</v>
      </c>
      <c r="I11" s="15">
        <v>0.4</v>
      </c>
      <c r="J11" s="15">
        <v>0.4</v>
      </c>
      <c r="K11" s="15">
        <v>0.4</v>
      </c>
      <c r="L11" s="15">
        <v>0.4</v>
      </c>
      <c r="M11" s="15">
        <v>0.4</v>
      </c>
      <c r="N11" s="15">
        <v>0.4</v>
      </c>
      <c r="O11" s="36"/>
    </row>
    <row r="12" spans="1:15">
      <c r="A12" t="s">
        <v>56</v>
      </c>
      <c r="B12" s="35"/>
      <c r="C12" s="27">
        <v>0.15</v>
      </c>
      <c r="D12" s="17">
        <v>0.15</v>
      </c>
      <c r="E12" s="17">
        <v>0.15</v>
      </c>
      <c r="F12" s="17">
        <v>0.15</v>
      </c>
      <c r="G12" s="17">
        <v>0.15</v>
      </c>
      <c r="H12" s="17">
        <v>0.15</v>
      </c>
      <c r="I12" s="17">
        <v>0.15</v>
      </c>
      <c r="J12" s="17">
        <v>0.15</v>
      </c>
      <c r="K12" s="17">
        <v>0.15</v>
      </c>
      <c r="L12" s="17">
        <v>0.15</v>
      </c>
      <c r="M12" s="17">
        <v>0.15</v>
      </c>
      <c r="N12" s="17">
        <v>0.15</v>
      </c>
      <c r="O12" s="36"/>
    </row>
    <row r="13" spans="1:15">
      <c r="A13" t="s">
        <v>57</v>
      </c>
      <c r="B13" s="35"/>
      <c r="C13" s="27"/>
      <c r="D13" s="17"/>
      <c r="E13" s="17"/>
      <c r="F13" s="17"/>
      <c r="G13" s="17"/>
      <c r="H13" s="17"/>
      <c r="I13" s="17"/>
      <c r="J13" s="17"/>
      <c r="K13" s="17"/>
      <c r="L13" s="17"/>
      <c r="M13" s="17">
        <v>2</v>
      </c>
      <c r="N13" s="17">
        <v>2</v>
      </c>
      <c r="O13" s="36"/>
    </row>
    <row r="14" spans="1:15">
      <c r="A14" t="s">
        <v>51</v>
      </c>
      <c r="B14" s="35"/>
      <c r="C14" s="25">
        <v>1000</v>
      </c>
      <c r="D14" s="8">
        <v>1000</v>
      </c>
      <c r="E14" s="8">
        <v>1000</v>
      </c>
      <c r="F14" s="8">
        <v>1000</v>
      </c>
      <c r="G14" s="8">
        <v>1000</v>
      </c>
      <c r="H14" s="8">
        <v>1000</v>
      </c>
      <c r="I14" s="8">
        <v>1000</v>
      </c>
      <c r="J14" s="8">
        <v>1000</v>
      </c>
      <c r="K14" s="8">
        <v>1000</v>
      </c>
      <c r="L14" s="8">
        <v>1000</v>
      </c>
      <c r="M14" s="8">
        <v>1000</v>
      </c>
      <c r="N14" s="8">
        <v>1000</v>
      </c>
      <c r="O14" s="36"/>
    </row>
    <row r="15" spans="1:15">
      <c r="A15" t="s">
        <v>58</v>
      </c>
      <c r="B15" s="35"/>
      <c r="C15" s="25">
        <v>600</v>
      </c>
      <c r="D15" s="8">
        <v>600</v>
      </c>
      <c r="E15" s="8">
        <v>600</v>
      </c>
      <c r="F15" s="8">
        <v>600</v>
      </c>
      <c r="G15" s="8">
        <v>600</v>
      </c>
      <c r="H15" s="8">
        <v>600</v>
      </c>
      <c r="I15" s="8">
        <v>600</v>
      </c>
      <c r="J15" s="8">
        <v>600</v>
      </c>
      <c r="K15" s="8">
        <v>600</v>
      </c>
      <c r="L15" s="8">
        <v>600</v>
      </c>
      <c r="M15" s="8">
        <v>600</v>
      </c>
      <c r="N15" s="8">
        <v>600</v>
      </c>
      <c r="O15" s="36"/>
    </row>
    <row r="16" spans="1:15">
      <c r="B16" s="36"/>
      <c r="C16" s="2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36"/>
    </row>
    <row r="17" spans="1:15">
      <c r="A17" s="14" t="s">
        <v>46</v>
      </c>
      <c r="B17" s="31"/>
      <c r="C17" s="2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36"/>
    </row>
    <row r="18" spans="1:15">
      <c r="A18" s="3" t="s">
        <v>0</v>
      </c>
      <c r="B18" s="33">
        <v>72890.840666666671</v>
      </c>
      <c r="C18" s="28">
        <f>C4*C7+C13*C14*C4</f>
        <v>52000</v>
      </c>
      <c r="D18" s="18">
        <f t="shared" ref="D18:N18" si="0">D4*D7+D13*D14*D4</f>
        <v>52000</v>
      </c>
      <c r="E18" s="18">
        <f t="shared" si="0"/>
        <v>52000</v>
      </c>
      <c r="F18" s="18">
        <f t="shared" si="0"/>
        <v>52000</v>
      </c>
      <c r="G18" s="18">
        <f t="shared" si="0"/>
        <v>52000</v>
      </c>
      <c r="H18" s="18">
        <f t="shared" si="0"/>
        <v>52000</v>
      </c>
      <c r="I18" s="18">
        <f t="shared" si="0"/>
        <v>52000</v>
      </c>
      <c r="J18" s="18">
        <f t="shared" si="0"/>
        <v>52000</v>
      </c>
      <c r="K18" s="18">
        <f t="shared" si="0"/>
        <v>52000</v>
      </c>
      <c r="L18" s="18">
        <f t="shared" si="0"/>
        <v>52000</v>
      </c>
      <c r="M18" s="18">
        <f t="shared" si="0"/>
        <v>78000</v>
      </c>
      <c r="N18" s="18">
        <f t="shared" si="0"/>
        <v>78000</v>
      </c>
      <c r="O18" s="43">
        <f>SUM(C18:N18)</f>
        <v>676000</v>
      </c>
    </row>
    <row r="19" spans="1:15">
      <c r="A19" s="3" t="s">
        <v>2</v>
      </c>
      <c r="B19" s="33"/>
      <c r="C19" s="25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36"/>
    </row>
    <row r="20" spans="1:15">
      <c r="A20" s="3" t="s">
        <v>34</v>
      </c>
      <c r="B20" s="33">
        <v>30848.010999999999</v>
      </c>
      <c r="C20" s="28">
        <f>C4*C7*C11+C13*C4*C15</f>
        <v>20800</v>
      </c>
      <c r="D20" s="18">
        <f t="shared" ref="D20:N20" si="1">D4*D7*D11+D13*D4*D15</f>
        <v>20800</v>
      </c>
      <c r="E20" s="18">
        <f t="shared" si="1"/>
        <v>20800</v>
      </c>
      <c r="F20" s="18">
        <f t="shared" si="1"/>
        <v>20800</v>
      </c>
      <c r="G20" s="18">
        <f t="shared" si="1"/>
        <v>20800</v>
      </c>
      <c r="H20" s="18">
        <f t="shared" si="1"/>
        <v>20800</v>
      </c>
      <c r="I20" s="18">
        <f t="shared" si="1"/>
        <v>20800</v>
      </c>
      <c r="J20" s="18">
        <f t="shared" si="1"/>
        <v>20800</v>
      </c>
      <c r="K20" s="18">
        <f t="shared" si="1"/>
        <v>20800</v>
      </c>
      <c r="L20" s="18">
        <f t="shared" si="1"/>
        <v>20800</v>
      </c>
      <c r="M20" s="18">
        <f t="shared" si="1"/>
        <v>36400</v>
      </c>
      <c r="N20" s="18">
        <f t="shared" si="1"/>
        <v>36400</v>
      </c>
      <c r="O20" s="43">
        <f>SUM(C20:N20)</f>
        <v>280800</v>
      </c>
    </row>
    <row r="21" spans="1:15">
      <c r="A21" s="3" t="s">
        <v>35</v>
      </c>
      <c r="B21" s="33">
        <v>8360.9423333333325</v>
      </c>
      <c r="C21" s="28">
        <f>C4*C8</f>
        <v>8450</v>
      </c>
      <c r="D21" s="18">
        <f t="shared" ref="D21:N21" si="2">D4*D8</f>
        <v>8450</v>
      </c>
      <c r="E21" s="18">
        <f t="shared" si="2"/>
        <v>8450</v>
      </c>
      <c r="F21" s="18">
        <f t="shared" si="2"/>
        <v>8450</v>
      </c>
      <c r="G21" s="18">
        <f t="shared" si="2"/>
        <v>8450</v>
      </c>
      <c r="H21" s="18">
        <f t="shared" si="2"/>
        <v>8450</v>
      </c>
      <c r="I21" s="18">
        <f t="shared" si="2"/>
        <v>8450</v>
      </c>
      <c r="J21" s="18">
        <f t="shared" si="2"/>
        <v>8450</v>
      </c>
      <c r="K21" s="18">
        <f t="shared" si="2"/>
        <v>8450</v>
      </c>
      <c r="L21" s="18">
        <f t="shared" si="2"/>
        <v>8450</v>
      </c>
      <c r="M21" s="18">
        <f t="shared" si="2"/>
        <v>8450</v>
      </c>
      <c r="N21" s="18">
        <f t="shared" si="2"/>
        <v>8450</v>
      </c>
      <c r="O21" s="43">
        <f>SUM(C21:N21)</f>
        <v>101400</v>
      </c>
    </row>
    <row r="22" spans="1:15">
      <c r="A22" s="3" t="s">
        <v>36</v>
      </c>
      <c r="B22" s="33">
        <v>3290.3666666666663</v>
      </c>
      <c r="C22" s="25">
        <v>3500</v>
      </c>
      <c r="D22" s="8">
        <v>3500</v>
      </c>
      <c r="E22" s="8">
        <v>3500</v>
      </c>
      <c r="F22" s="8">
        <v>3500</v>
      </c>
      <c r="G22" s="8">
        <v>3500</v>
      </c>
      <c r="H22" s="8">
        <v>3500</v>
      </c>
      <c r="I22" s="8">
        <v>3500</v>
      </c>
      <c r="J22" s="8">
        <v>3500</v>
      </c>
      <c r="K22" s="8">
        <v>3500</v>
      </c>
      <c r="L22" s="8">
        <v>3500</v>
      </c>
      <c r="M22" s="8">
        <v>3500</v>
      </c>
      <c r="N22" s="8">
        <v>3500</v>
      </c>
      <c r="O22" s="43">
        <f>SUM(C22:N22)</f>
        <v>42000</v>
      </c>
    </row>
    <row r="23" spans="1:15">
      <c r="A23" s="3" t="s">
        <v>21</v>
      </c>
      <c r="B23" s="33">
        <v>42499.32</v>
      </c>
      <c r="C23" s="28">
        <f>SUM(C20:C22)</f>
        <v>32750</v>
      </c>
      <c r="D23" s="18">
        <f t="shared" ref="D23:N23" si="3">SUM(D20:D22)</f>
        <v>32750</v>
      </c>
      <c r="E23" s="18">
        <f t="shared" si="3"/>
        <v>32750</v>
      </c>
      <c r="F23" s="18">
        <f t="shared" si="3"/>
        <v>32750</v>
      </c>
      <c r="G23" s="18">
        <f t="shared" si="3"/>
        <v>32750</v>
      </c>
      <c r="H23" s="18">
        <f t="shared" si="3"/>
        <v>32750</v>
      </c>
      <c r="I23" s="18">
        <f t="shared" si="3"/>
        <v>32750</v>
      </c>
      <c r="J23" s="18">
        <f t="shared" si="3"/>
        <v>32750</v>
      </c>
      <c r="K23" s="18">
        <f t="shared" si="3"/>
        <v>32750</v>
      </c>
      <c r="L23" s="18">
        <f t="shared" si="3"/>
        <v>32750</v>
      </c>
      <c r="M23" s="18">
        <f t="shared" si="3"/>
        <v>48350</v>
      </c>
      <c r="N23" s="18">
        <f t="shared" si="3"/>
        <v>48350</v>
      </c>
      <c r="O23" s="43">
        <f>SUM(O20:O22)</f>
        <v>424200</v>
      </c>
    </row>
    <row r="24" spans="1:15">
      <c r="A24" s="3" t="s">
        <v>25</v>
      </c>
      <c r="B24" s="33">
        <v>3299.2979999999998</v>
      </c>
      <c r="C24" s="28">
        <f>B25*(-1)</f>
        <v>4584.1040000000003</v>
      </c>
      <c r="D24" s="18">
        <f t="shared" ref="D24:N24" si="4">C25*(-1)</f>
        <v>4912.5</v>
      </c>
      <c r="E24" s="18">
        <f t="shared" si="4"/>
        <v>4912.5</v>
      </c>
      <c r="F24" s="18">
        <f t="shared" si="4"/>
        <v>4912.5</v>
      </c>
      <c r="G24" s="18">
        <f t="shared" si="4"/>
        <v>4912.5</v>
      </c>
      <c r="H24" s="18">
        <f t="shared" si="4"/>
        <v>4912.5</v>
      </c>
      <c r="I24" s="18">
        <f t="shared" si="4"/>
        <v>4912.5</v>
      </c>
      <c r="J24" s="18">
        <f t="shared" si="4"/>
        <v>4912.5</v>
      </c>
      <c r="K24" s="18">
        <f t="shared" si="4"/>
        <v>4912.5</v>
      </c>
      <c r="L24" s="18">
        <f t="shared" si="4"/>
        <v>4912.5</v>
      </c>
      <c r="M24" s="18">
        <f t="shared" si="4"/>
        <v>4912.5</v>
      </c>
      <c r="N24" s="18">
        <f t="shared" si="4"/>
        <v>4912.5</v>
      </c>
      <c r="O24" s="43">
        <f>C24</f>
        <v>4584.1040000000003</v>
      </c>
    </row>
    <row r="25" spans="1:15">
      <c r="A25" s="3" t="s">
        <v>26</v>
      </c>
      <c r="B25" s="33">
        <v>-4584.1040000000003</v>
      </c>
      <c r="C25" s="28">
        <f>(C4*C7*C11+C22+C21)*C12*(-1)</f>
        <v>-4912.5</v>
      </c>
      <c r="D25" s="18">
        <f t="shared" ref="D25:N25" si="5">(D4*D7*D11+D22+D21)*D12*(-1)</f>
        <v>-4912.5</v>
      </c>
      <c r="E25" s="18">
        <f t="shared" si="5"/>
        <v>-4912.5</v>
      </c>
      <c r="F25" s="18">
        <f t="shared" si="5"/>
        <v>-4912.5</v>
      </c>
      <c r="G25" s="18">
        <f t="shared" si="5"/>
        <v>-4912.5</v>
      </c>
      <c r="H25" s="18">
        <f t="shared" si="5"/>
        <v>-4912.5</v>
      </c>
      <c r="I25" s="18">
        <f t="shared" si="5"/>
        <v>-4912.5</v>
      </c>
      <c r="J25" s="18">
        <f t="shared" si="5"/>
        <v>-4912.5</v>
      </c>
      <c r="K25" s="18">
        <f t="shared" si="5"/>
        <v>-4912.5</v>
      </c>
      <c r="L25" s="18">
        <f t="shared" si="5"/>
        <v>-4912.5</v>
      </c>
      <c r="M25" s="18">
        <f t="shared" si="5"/>
        <v>-4912.5</v>
      </c>
      <c r="N25" s="18">
        <f t="shared" si="5"/>
        <v>-4912.5</v>
      </c>
      <c r="O25" s="43">
        <f>N25</f>
        <v>-4912.5</v>
      </c>
    </row>
    <row r="26" spans="1:15">
      <c r="A26" s="3" t="s">
        <v>9</v>
      </c>
      <c r="B26" s="33">
        <v>41214.514000000003</v>
      </c>
      <c r="C26" s="28">
        <f>SUM(C23:C25)</f>
        <v>32421.603999999999</v>
      </c>
      <c r="D26" s="18">
        <f t="shared" ref="D26:N26" si="6">SUM(D23:D25)</f>
        <v>32750</v>
      </c>
      <c r="E26" s="18">
        <f t="shared" si="6"/>
        <v>32750</v>
      </c>
      <c r="F26" s="18">
        <f t="shared" si="6"/>
        <v>32750</v>
      </c>
      <c r="G26" s="18">
        <f t="shared" si="6"/>
        <v>32750</v>
      </c>
      <c r="H26" s="18">
        <f t="shared" si="6"/>
        <v>32750</v>
      </c>
      <c r="I26" s="18">
        <f t="shared" si="6"/>
        <v>32750</v>
      </c>
      <c r="J26" s="18">
        <f t="shared" si="6"/>
        <v>32750</v>
      </c>
      <c r="K26" s="18">
        <f t="shared" si="6"/>
        <v>32750</v>
      </c>
      <c r="L26" s="18">
        <f t="shared" si="6"/>
        <v>32750</v>
      </c>
      <c r="M26" s="18">
        <f t="shared" si="6"/>
        <v>48350</v>
      </c>
      <c r="N26" s="18">
        <f t="shared" si="6"/>
        <v>48350</v>
      </c>
      <c r="O26" s="43">
        <f>SUM(O23:O25)</f>
        <v>423871.60399999999</v>
      </c>
    </row>
    <row r="27" spans="1:15">
      <c r="A27" s="5" t="s">
        <v>10</v>
      </c>
      <c r="B27" s="33">
        <v>41214.514000000003</v>
      </c>
      <c r="C27" s="28">
        <f>C26</f>
        <v>32421.603999999999</v>
      </c>
      <c r="D27" s="18">
        <f t="shared" ref="D27:N27" si="7">D26</f>
        <v>32750</v>
      </c>
      <c r="E27" s="18">
        <f t="shared" si="7"/>
        <v>32750</v>
      </c>
      <c r="F27" s="18">
        <f t="shared" si="7"/>
        <v>32750</v>
      </c>
      <c r="G27" s="18">
        <f t="shared" si="7"/>
        <v>32750</v>
      </c>
      <c r="H27" s="18">
        <f t="shared" si="7"/>
        <v>32750</v>
      </c>
      <c r="I27" s="18">
        <f t="shared" si="7"/>
        <v>32750</v>
      </c>
      <c r="J27" s="18">
        <f t="shared" si="7"/>
        <v>32750</v>
      </c>
      <c r="K27" s="18">
        <f t="shared" si="7"/>
        <v>32750</v>
      </c>
      <c r="L27" s="18">
        <f t="shared" si="7"/>
        <v>32750</v>
      </c>
      <c r="M27" s="18">
        <f t="shared" si="7"/>
        <v>48350</v>
      </c>
      <c r="N27" s="18">
        <f t="shared" si="7"/>
        <v>48350</v>
      </c>
      <c r="O27" s="43">
        <f>O26</f>
        <v>423871.60399999999</v>
      </c>
    </row>
    <row r="28" spans="1:15">
      <c r="A28" s="19" t="s">
        <v>11</v>
      </c>
      <c r="B28" s="37">
        <v>31676.326666666671</v>
      </c>
      <c r="C28" s="29">
        <f>C18-C27</f>
        <v>19578.396000000001</v>
      </c>
      <c r="D28" s="20">
        <f t="shared" ref="D28:N28" si="8">D18-D27</f>
        <v>19250</v>
      </c>
      <c r="E28" s="20">
        <f t="shared" si="8"/>
        <v>19250</v>
      </c>
      <c r="F28" s="20">
        <f t="shared" si="8"/>
        <v>19250</v>
      </c>
      <c r="G28" s="20">
        <f t="shared" si="8"/>
        <v>19250</v>
      </c>
      <c r="H28" s="20">
        <f t="shared" si="8"/>
        <v>19250</v>
      </c>
      <c r="I28" s="20">
        <f t="shared" si="8"/>
        <v>19250</v>
      </c>
      <c r="J28" s="20">
        <f t="shared" si="8"/>
        <v>19250</v>
      </c>
      <c r="K28" s="20">
        <f t="shared" si="8"/>
        <v>19250</v>
      </c>
      <c r="L28" s="20">
        <f t="shared" si="8"/>
        <v>19250</v>
      </c>
      <c r="M28" s="20">
        <f t="shared" si="8"/>
        <v>29650</v>
      </c>
      <c r="N28" s="20">
        <f t="shared" si="8"/>
        <v>29650</v>
      </c>
      <c r="O28" s="44">
        <f>O18-O27</f>
        <v>252128.39600000001</v>
      </c>
    </row>
    <row r="29" spans="1:15">
      <c r="A29" s="3" t="s">
        <v>12</v>
      </c>
      <c r="B29" s="33"/>
      <c r="C29" s="25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36"/>
    </row>
    <row r="30" spans="1:15">
      <c r="A30" s="3" t="s">
        <v>22</v>
      </c>
      <c r="B30" s="33">
        <v>4736.2273333333324</v>
      </c>
      <c r="C30" s="28">
        <f>C9*C5</f>
        <v>4500</v>
      </c>
      <c r="D30" s="18">
        <f t="shared" ref="D30:N30" si="9">D9*D5</f>
        <v>4500</v>
      </c>
      <c r="E30" s="18">
        <f t="shared" si="9"/>
        <v>4500</v>
      </c>
      <c r="F30" s="18">
        <f t="shared" si="9"/>
        <v>4500</v>
      </c>
      <c r="G30" s="18">
        <f t="shared" si="9"/>
        <v>4500</v>
      </c>
      <c r="H30" s="18">
        <f t="shared" si="9"/>
        <v>4500</v>
      </c>
      <c r="I30" s="18">
        <f t="shared" si="9"/>
        <v>4500</v>
      </c>
      <c r="J30" s="18">
        <f t="shared" si="9"/>
        <v>4500</v>
      </c>
      <c r="K30" s="18">
        <f t="shared" si="9"/>
        <v>4500</v>
      </c>
      <c r="L30" s="18">
        <f t="shared" si="9"/>
        <v>4500</v>
      </c>
      <c r="M30" s="18">
        <f t="shared" si="9"/>
        <v>4500</v>
      </c>
      <c r="N30" s="18">
        <f t="shared" si="9"/>
        <v>4500</v>
      </c>
      <c r="O30" s="43">
        <f t="shared" ref="O30:O35" si="10">SUM(C30:N30)</f>
        <v>54000</v>
      </c>
    </row>
    <row r="31" spans="1:15">
      <c r="A31" s="3" t="s">
        <v>23</v>
      </c>
      <c r="B31" s="33">
        <v>233.744</v>
      </c>
      <c r="C31" s="25">
        <v>250</v>
      </c>
      <c r="D31" s="8">
        <v>250</v>
      </c>
      <c r="E31" s="8">
        <v>250</v>
      </c>
      <c r="F31" s="8">
        <v>250</v>
      </c>
      <c r="G31" s="8">
        <v>250</v>
      </c>
      <c r="H31" s="8">
        <v>250</v>
      </c>
      <c r="I31" s="8">
        <v>250</v>
      </c>
      <c r="J31" s="8">
        <v>250</v>
      </c>
      <c r="K31" s="8">
        <v>250</v>
      </c>
      <c r="L31" s="8">
        <v>250</v>
      </c>
      <c r="M31" s="8">
        <v>250</v>
      </c>
      <c r="N31" s="8">
        <v>250</v>
      </c>
      <c r="O31" s="43">
        <f t="shared" si="10"/>
        <v>3000</v>
      </c>
    </row>
    <row r="32" spans="1:15">
      <c r="A32" s="3" t="s">
        <v>13</v>
      </c>
      <c r="B32" s="33">
        <v>53.073666666666661</v>
      </c>
      <c r="C32" s="25">
        <v>50</v>
      </c>
      <c r="D32" s="8">
        <v>50</v>
      </c>
      <c r="E32" s="8">
        <v>50</v>
      </c>
      <c r="F32" s="8">
        <v>50</v>
      </c>
      <c r="G32" s="8">
        <v>50</v>
      </c>
      <c r="H32" s="8">
        <v>50</v>
      </c>
      <c r="I32" s="8">
        <v>50</v>
      </c>
      <c r="J32" s="8">
        <v>50</v>
      </c>
      <c r="K32" s="8">
        <v>50</v>
      </c>
      <c r="L32" s="8">
        <v>50</v>
      </c>
      <c r="M32" s="8">
        <v>50</v>
      </c>
      <c r="N32" s="8">
        <v>50</v>
      </c>
      <c r="O32" s="43">
        <f t="shared" si="10"/>
        <v>600</v>
      </c>
    </row>
    <row r="33" spans="1:16">
      <c r="A33" s="3" t="s">
        <v>14</v>
      </c>
      <c r="B33" s="33">
        <v>968.10699999999997</v>
      </c>
      <c r="C33" s="28">
        <f>C10*C6</f>
        <v>880</v>
      </c>
      <c r="D33" s="18">
        <f t="shared" ref="D33:N33" si="11">D10*D6</f>
        <v>880</v>
      </c>
      <c r="E33" s="18">
        <f t="shared" si="11"/>
        <v>880</v>
      </c>
      <c r="F33" s="18">
        <f t="shared" si="11"/>
        <v>880</v>
      </c>
      <c r="G33" s="18">
        <f t="shared" si="11"/>
        <v>880</v>
      </c>
      <c r="H33" s="18">
        <f t="shared" si="11"/>
        <v>880</v>
      </c>
      <c r="I33" s="18">
        <f t="shared" si="11"/>
        <v>880</v>
      </c>
      <c r="J33" s="18">
        <f t="shared" si="11"/>
        <v>880</v>
      </c>
      <c r="K33" s="18">
        <f t="shared" si="11"/>
        <v>880</v>
      </c>
      <c r="L33" s="18">
        <f t="shared" si="11"/>
        <v>880</v>
      </c>
      <c r="M33" s="18">
        <f t="shared" si="11"/>
        <v>880</v>
      </c>
      <c r="N33" s="18">
        <f t="shared" si="11"/>
        <v>880</v>
      </c>
      <c r="O33" s="43">
        <f t="shared" si="10"/>
        <v>10560</v>
      </c>
    </row>
    <row r="34" spans="1:16">
      <c r="A34" s="3" t="s">
        <v>15</v>
      </c>
      <c r="B34" s="33">
        <v>122</v>
      </c>
      <c r="C34" s="25">
        <v>122</v>
      </c>
      <c r="D34" s="8">
        <v>122</v>
      </c>
      <c r="E34" s="8">
        <v>122</v>
      </c>
      <c r="F34" s="8">
        <v>122</v>
      </c>
      <c r="G34" s="8">
        <v>122</v>
      </c>
      <c r="H34" s="8">
        <v>122</v>
      </c>
      <c r="I34" s="8">
        <v>122</v>
      </c>
      <c r="J34" s="8">
        <v>122</v>
      </c>
      <c r="K34" s="8">
        <v>122</v>
      </c>
      <c r="L34" s="8">
        <v>122</v>
      </c>
      <c r="M34" s="8">
        <v>122</v>
      </c>
      <c r="N34" s="8">
        <v>122</v>
      </c>
      <c r="O34" s="43">
        <f t="shared" si="10"/>
        <v>1464</v>
      </c>
    </row>
    <row r="35" spans="1:16">
      <c r="A35" s="3" t="s">
        <v>24</v>
      </c>
      <c r="B35" s="33">
        <v>64.555666666666667</v>
      </c>
      <c r="C35" s="25">
        <v>65</v>
      </c>
      <c r="D35" s="8">
        <v>65</v>
      </c>
      <c r="E35" s="8">
        <v>65</v>
      </c>
      <c r="F35" s="8">
        <v>65</v>
      </c>
      <c r="G35" s="8">
        <v>65</v>
      </c>
      <c r="H35" s="8">
        <v>65</v>
      </c>
      <c r="I35" s="8">
        <v>65</v>
      </c>
      <c r="J35" s="8">
        <v>65</v>
      </c>
      <c r="K35" s="8">
        <v>65</v>
      </c>
      <c r="L35" s="8">
        <v>65</v>
      </c>
      <c r="M35" s="8">
        <v>65</v>
      </c>
      <c r="N35" s="8">
        <v>65</v>
      </c>
      <c r="O35" s="43">
        <f t="shared" si="10"/>
        <v>780</v>
      </c>
    </row>
    <row r="36" spans="1:16">
      <c r="A36" s="21" t="s">
        <v>16</v>
      </c>
      <c r="B36" s="33">
        <v>6134.0573333333332</v>
      </c>
      <c r="C36" s="28">
        <f>SUM(C30:C35)</f>
        <v>5867</v>
      </c>
      <c r="D36" s="22">
        <f t="shared" ref="D36:N36" si="12">SUM(D30:D35)</f>
        <v>5867</v>
      </c>
      <c r="E36" s="22">
        <f t="shared" si="12"/>
        <v>5867</v>
      </c>
      <c r="F36" s="22">
        <f t="shared" si="12"/>
        <v>5867</v>
      </c>
      <c r="G36" s="22">
        <f t="shared" si="12"/>
        <v>5867</v>
      </c>
      <c r="H36" s="22">
        <f t="shared" si="12"/>
        <v>5867</v>
      </c>
      <c r="I36" s="22">
        <f t="shared" si="12"/>
        <v>5867</v>
      </c>
      <c r="J36" s="22">
        <f t="shared" si="12"/>
        <v>5867</v>
      </c>
      <c r="K36" s="22">
        <f t="shared" si="12"/>
        <v>5867</v>
      </c>
      <c r="L36" s="22">
        <f t="shared" si="12"/>
        <v>5867</v>
      </c>
      <c r="M36" s="22">
        <f t="shared" si="12"/>
        <v>5867</v>
      </c>
      <c r="N36" s="22">
        <f t="shared" si="12"/>
        <v>5867</v>
      </c>
      <c r="O36" s="43">
        <f>SUM(O30:O35)</f>
        <v>70404</v>
      </c>
    </row>
    <row r="37" spans="1:16">
      <c r="A37" s="19" t="s">
        <v>17</v>
      </c>
      <c r="B37" s="37">
        <v>25542.269333333341</v>
      </c>
      <c r="C37" s="30">
        <f>C28-C36</f>
        <v>13711.396000000001</v>
      </c>
      <c r="D37" s="23">
        <f t="shared" ref="D37:N37" si="13">D28-D36</f>
        <v>13383</v>
      </c>
      <c r="E37" s="23">
        <f t="shared" si="13"/>
        <v>13383</v>
      </c>
      <c r="F37" s="23">
        <f t="shared" si="13"/>
        <v>13383</v>
      </c>
      <c r="G37" s="23">
        <f t="shared" si="13"/>
        <v>13383</v>
      </c>
      <c r="H37" s="23">
        <f t="shared" si="13"/>
        <v>13383</v>
      </c>
      <c r="I37" s="23">
        <f t="shared" si="13"/>
        <v>13383</v>
      </c>
      <c r="J37" s="23">
        <f t="shared" si="13"/>
        <v>13383</v>
      </c>
      <c r="K37" s="23">
        <f t="shared" si="13"/>
        <v>13383</v>
      </c>
      <c r="L37" s="23">
        <f t="shared" si="13"/>
        <v>13383</v>
      </c>
      <c r="M37" s="23">
        <f t="shared" si="13"/>
        <v>23783</v>
      </c>
      <c r="N37" s="23">
        <f t="shared" si="13"/>
        <v>23783</v>
      </c>
      <c r="O37" s="44">
        <f>O28-O36</f>
        <v>181724.39600000001</v>
      </c>
      <c r="P37" s="48">
        <f>O37/O18</f>
        <v>0.26882307100591718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L14" sqref="L14"/>
    </sheetView>
  </sheetViews>
  <sheetFormatPr defaultRowHeight="13.5"/>
  <cols>
    <col min="1" max="1" width="26.75" bestFit="1" customWidth="1"/>
    <col min="2" max="2" width="14.375" customWidth="1"/>
    <col min="3" max="14" width="12.625" customWidth="1"/>
    <col min="15" max="15" width="12.25" customWidth="1"/>
  </cols>
  <sheetData>
    <row r="1" spans="1:15">
      <c r="A1" s="38" t="s">
        <v>28</v>
      </c>
      <c r="B1" s="39" t="s">
        <v>48</v>
      </c>
      <c r="C1" s="40">
        <v>42095</v>
      </c>
      <c r="D1" s="41">
        <v>42125</v>
      </c>
      <c r="E1" s="41">
        <v>42156</v>
      </c>
      <c r="F1" s="41">
        <v>42186</v>
      </c>
      <c r="G1" s="41">
        <v>42217</v>
      </c>
      <c r="H1" s="41">
        <v>42248</v>
      </c>
      <c r="I1" s="41">
        <v>42278</v>
      </c>
      <c r="J1" s="41">
        <v>42309</v>
      </c>
      <c r="K1" s="41">
        <v>42339</v>
      </c>
      <c r="L1" s="41">
        <v>42370</v>
      </c>
      <c r="M1" s="41">
        <v>42401</v>
      </c>
      <c r="N1" s="41">
        <v>42430</v>
      </c>
      <c r="O1" s="42" t="s">
        <v>60</v>
      </c>
    </row>
    <row r="2" spans="1:15">
      <c r="A2" s="2"/>
      <c r="B2" s="31"/>
      <c r="C2" s="24"/>
      <c r="O2" s="36"/>
    </row>
    <row r="3" spans="1:15">
      <c r="A3" s="14" t="s">
        <v>59</v>
      </c>
      <c r="B3" s="32"/>
      <c r="C3" s="24"/>
      <c r="O3" s="36"/>
    </row>
    <row r="4" spans="1:15">
      <c r="A4" t="s">
        <v>39</v>
      </c>
      <c r="B4" s="33">
        <v>13</v>
      </c>
      <c r="C4" s="25">
        <v>13</v>
      </c>
      <c r="D4" s="8">
        <v>13</v>
      </c>
      <c r="E4" s="8">
        <v>13</v>
      </c>
      <c r="F4" s="8">
        <v>13</v>
      </c>
      <c r="G4" s="8">
        <v>13</v>
      </c>
      <c r="H4" s="8">
        <v>13</v>
      </c>
      <c r="I4" s="8">
        <v>13</v>
      </c>
      <c r="J4" s="8">
        <v>13</v>
      </c>
      <c r="K4" s="8">
        <v>13</v>
      </c>
      <c r="L4" s="8">
        <v>13</v>
      </c>
      <c r="M4" s="8">
        <v>13</v>
      </c>
      <c r="N4" s="8">
        <v>13</v>
      </c>
      <c r="O4" s="36"/>
    </row>
    <row r="5" spans="1:15">
      <c r="A5" t="s">
        <v>31</v>
      </c>
      <c r="B5" s="34">
        <v>6</v>
      </c>
      <c r="C5" s="25">
        <v>6</v>
      </c>
      <c r="D5" s="8">
        <v>6</v>
      </c>
      <c r="E5" s="8">
        <v>6</v>
      </c>
      <c r="F5" s="8">
        <v>6</v>
      </c>
      <c r="G5" s="8">
        <v>6</v>
      </c>
      <c r="H5" s="8">
        <v>6</v>
      </c>
      <c r="I5" s="8">
        <v>6</v>
      </c>
      <c r="J5" s="8">
        <v>6</v>
      </c>
      <c r="K5" s="8">
        <v>6</v>
      </c>
      <c r="L5" s="8">
        <v>6</v>
      </c>
      <c r="M5" s="8">
        <v>6</v>
      </c>
      <c r="N5" s="8">
        <v>6</v>
      </c>
      <c r="O5" s="36"/>
    </row>
    <row r="6" spans="1:15">
      <c r="A6" t="s">
        <v>44</v>
      </c>
      <c r="B6" s="34">
        <v>4</v>
      </c>
      <c r="C6" s="46">
        <v>7</v>
      </c>
      <c r="D6" s="47">
        <v>7</v>
      </c>
      <c r="E6" s="47">
        <v>7</v>
      </c>
      <c r="F6" s="47">
        <v>7</v>
      </c>
      <c r="G6" s="47">
        <v>7</v>
      </c>
      <c r="H6" s="47">
        <v>7</v>
      </c>
      <c r="I6" s="47">
        <v>7</v>
      </c>
      <c r="J6" s="47">
        <v>7</v>
      </c>
      <c r="K6" s="47">
        <v>7</v>
      </c>
      <c r="L6" s="47">
        <v>7</v>
      </c>
      <c r="M6" s="47">
        <v>7</v>
      </c>
      <c r="N6" s="47">
        <v>7</v>
      </c>
      <c r="O6" s="36"/>
    </row>
    <row r="7" spans="1:15">
      <c r="A7" t="s">
        <v>52</v>
      </c>
      <c r="B7" s="33">
        <v>5606.9877435897442</v>
      </c>
      <c r="C7" s="25">
        <v>4000</v>
      </c>
      <c r="D7" s="8">
        <v>4000</v>
      </c>
      <c r="E7" s="8">
        <v>4000</v>
      </c>
      <c r="F7" s="8">
        <v>4000</v>
      </c>
      <c r="G7" s="8">
        <v>4000</v>
      </c>
      <c r="H7" s="8">
        <v>4000</v>
      </c>
      <c r="I7" s="8">
        <v>4000</v>
      </c>
      <c r="J7" s="8">
        <v>4000</v>
      </c>
      <c r="K7" s="8">
        <v>4000</v>
      </c>
      <c r="L7" s="47">
        <v>4200</v>
      </c>
      <c r="M7" s="47">
        <v>4200</v>
      </c>
      <c r="N7" s="47">
        <v>4200</v>
      </c>
      <c r="O7" s="36"/>
    </row>
    <row r="8" spans="1:15">
      <c r="A8" t="s">
        <v>53</v>
      </c>
      <c r="B8" s="33">
        <v>643.14941025641019</v>
      </c>
      <c r="C8" s="25">
        <v>650</v>
      </c>
      <c r="D8" s="8">
        <v>650</v>
      </c>
      <c r="E8" s="8">
        <v>650</v>
      </c>
      <c r="F8" s="8">
        <v>650</v>
      </c>
      <c r="G8" s="8">
        <v>650</v>
      </c>
      <c r="H8" s="8">
        <v>650</v>
      </c>
      <c r="I8" s="8">
        <v>650</v>
      </c>
      <c r="J8" s="8">
        <v>650</v>
      </c>
      <c r="K8" s="8">
        <v>650</v>
      </c>
      <c r="L8" s="8">
        <v>650</v>
      </c>
      <c r="M8" s="8">
        <v>650</v>
      </c>
      <c r="N8" s="8">
        <v>650</v>
      </c>
      <c r="O8" s="36"/>
    </row>
    <row r="9" spans="1:15">
      <c r="A9" t="s">
        <v>54</v>
      </c>
      <c r="B9" s="33">
        <v>789.37122222222206</v>
      </c>
      <c r="C9" s="25">
        <v>750</v>
      </c>
      <c r="D9" s="8">
        <v>750</v>
      </c>
      <c r="E9" s="8">
        <v>750</v>
      </c>
      <c r="F9" s="8">
        <v>750</v>
      </c>
      <c r="G9" s="8">
        <v>750</v>
      </c>
      <c r="H9" s="8">
        <v>750</v>
      </c>
      <c r="I9" s="8">
        <v>750</v>
      </c>
      <c r="J9" s="8">
        <v>750</v>
      </c>
      <c r="K9" s="8">
        <v>750</v>
      </c>
      <c r="L9" s="8">
        <v>750</v>
      </c>
      <c r="M9" s="8">
        <v>750</v>
      </c>
      <c r="N9" s="8">
        <v>750</v>
      </c>
      <c r="O9" s="36"/>
    </row>
    <row r="10" spans="1:15">
      <c r="A10" t="s">
        <v>55</v>
      </c>
      <c r="B10" s="33">
        <v>242.02674999999999</v>
      </c>
      <c r="C10" s="25">
        <v>220</v>
      </c>
      <c r="D10" s="8">
        <v>220</v>
      </c>
      <c r="E10" s="8">
        <v>220</v>
      </c>
      <c r="F10" s="8">
        <v>220</v>
      </c>
      <c r="G10" s="8">
        <v>220</v>
      </c>
      <c r="H10" s="8">
        <v>220</v>
      </c>
      <c r="I10" s="8">
        <v>220</v>
      </c>
      <c r="J10" s="8">
        <v>220</v>
      </c>
      <c r="K10" s="8">
        <v>220</v>
      </c>
      <c r="L10" s="8">
        <v>220</v>
      </c>
      <c r="M10" s="8">
        <v>220</v>
      </c>
      <c r="N10" s="8">
        <v>220</v>
      </c>
      <c r="O10" s="36"/>
    </row>
    <row r="11" spans="1:15">
      <c r="A11" t="s">
        <v>41</v>
      </c>
      <c r="B11" s="35">
        <v>0.42320833067448682</v>
      </c>
      <c r="C11" s="26">
        <v>0.4</v>
      </c>
      <c r="D11" s="15">
        <v>0.4</v>
      </c>
      <c r="E11" s="15">
        <v>0.4</v>
      </c>
      <c r="F11" s="15">
        <v>0.4</v>
      </c>
      <c r="G11" s="15">
        <v>0.4</v>
      </c>
      <c r="H11" s="15">
        <v>0.4</v>
      </c>
      <c r="I11" s="15">
        <v>0.4</v>
      </c>
      <c r="J11" s="15">
        <v>0.4</v>
      </c>
      <c r="K11" s="15">
        <v>0.4</v>
      </c>
      <c r="L11" s="15">
        <v>0.4</v>
      </c>
      <c r="M11" s="15">
        <v>0.4</v>
      </c>
      <c r="N11" s="15">
        <v>0.4</v>
      </c>
      <c r="O11" s="36"/>
    </row>
    <row r="12" spans="1:15">
      <c r="A12" t="s">
        <v>56</v>
      </c>
      <c r="B12" s="35"/>
      <c r="C12" s="27">
        <v>0.15</v>
      </c>
      <c r="D12" s="17">
        <v>0.15</v>
      </c>
      <c r="E12" s="17">
        <v>0.15</v>
      </c>
      <c r="F12" s="17">
        <v>0.15</v>
      </c>
      <c r="G12" s="17">
        <v>0.15</v>
      </c>
      <c r="H12" s="17">
        <v>0.15</v>
      </c>
      <c r="I12" s="17">
        <v>0.15</v>
      </c>
      <c r="J12" s="17">
        <v>0.15</v>
      </c>
      <c r="K12" s="17">
        <v>0.15</v>
      </c>
      <c r="L12" s="17">
        <v>0.15</v>
      </c>
      <c r="M12" s="17">
        <v>0.15</v>
      </c>
      <c r="N12" s="17">
        <v>0.15</v>
      </c>
      <c r="O12" s="36"/>
    </row>
    <row r="13" spans="1:15">
      <c r="A13" t="s">
        <v>57</v>
      </c>
      <c r="B13" s="35"/>
      <c r="C13" s="27"/>
      <c r="D13" s="17"/>
      <c r="E13" s="45">
        <v>0.3</v>
      </c>
      <c r="F13" s="45">
        <v>0.3</v>
      </c>
      <c r="G13" s="45">
        <v>0.3</v>
      </c>
      <c r="H13" s="45">
        <v>0.5</v>
      </c>
      <c r="I13" s="45">
        <v>0.5</v>
      </c>
      <c r="J13" s="45">
        <v>0.5</v>
      </c>
      <c r="K13" s="45">
        <v>0.5</v>
      </c>
      <c r="L13" s="45">
        <v>1</v>
      </c>
      <c r="M13" s="17">
        <v>2</v>
      </c>
      <c r="N13" s="17">
        <v>2</v>
      </c>
      <c r="O13" s="36"/>
    </row>
    <row r="14" spans="1:15">
      <c r="A14" t="s">
        <v>51</v>
      </c>
      <c r="B14" s="35"/>
      <c r="C14" s="25">
        <v>1000</v>
      </c>
      <c r="D14" s="8">
        <v>1000</v>
      </c>
      <c r="E14" s="8">
        <v>1000</v>
      </c>
      <c r="F14" s="8">
        <v>1000</v>
      </c>
      <c r="G14" s="8">
        <v>1000</v>
      </c>
      <c r="H14" s="8">
        <v>1000</v>
      </c>
      <c r="I14" s="8">
        <v>1000</v>
      </c>
      <c r="J14" s="8">
        <v>1000</v>
      </c>
      <c r="K14" s="8">
        <v>1000</v>
      </c>
      <c r="L14" s="8">
        <v>1000</v>
      </c>
      <c r="M14" s="8">
        <v>1000</v>
      </c>
      <c r="N14" s="8">
        <v>1000</v>
      </c>
      <c r="O14" s="36"/>
    </row>
    <row r="15" spans="1:15">
      <c r="A15" t="s">
        <v>58</v>
      </c>
      <c r="B15" s="35"/>
      <c r="C15" s="25">
        <v>600</v>
      </c>
      <c r="D15" s="8">
        <v>600</v>
      </c>
      <c r="E15" s="8">
        <v>600</v>
      </c>
      <c r="F15" s="8">
        <v>600</v>
      </c>
      <c r="G15" s="8">
        <v>600</v>
      </c>
      <c r="H15" s="8">
        <v>600</v>
      </c>
      <c r="I15" s="8">
        <v>600</v>
      </c>
      <c r="J15" s="8">
        <v>600</v>
      </c>
      <c r="K15" s="8">
        <v>600</v>
      </c>
      <c r="L15" s="8">
        <v>600</v>
      </c>
      <c r="M15" s="8">
        <v>600</v>
      </c>
      <c r="N15" s="8">
        <v>600</v>
      </c>
      <c r="O15" s="36"/>
    </row>
    <row r="16" spans="1:15">
      <c r="B16" s="35"/>
      <c r="C16" s="2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36"/>
    </row>
    <row r="17" spans="1:15">
      <c r="A17" t="s">
        <v>61</v>
      </c>
      <c r="B17" s="35"/>
      <c r="C17" s="2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36"/>
    </row>
    <row r="18" spans="1:15">
      <c r="A18" t="s">
        <v>62</v>
      </c>
      <c r="B18" s="35"/>
      <c r="C18" s="46">
        <v>1</v>
      </c>
      <c r="D18" s="47">
        <v>1</v>
      </c>
      <c r="E18" s="47">
        <v>1</v>
      </c>
      <c r="F18" s="47">
        <v>1</v>
      </c>
      <c r="G18" s="47">
        <v>1</v>
      </c>
      <c r="H18" s="47">
        <v>1</v>
      </c>
      <c r="I18" s="47">
        <v>1</v>
      </c>
      <c r="J18" s="47">
        <v>1</v>
      </c>
      <c r="K18" s="47">
        <v>1</v>
      </c>
      <c r="L18" s="47">
        <v>1</v>
      </c>
      <c r="M18" s="47">
        <v>1</v>
      </c>
      <c r="N18" s="47">
        <v>1</v>
      </c>
      <c r="O18" s="36"/>
    </row>
    <row r="19" spans="1:15">
      <c r="B19" s="35"/>
      <c r="C19" s="25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36"/>
    </row>
    <row r="20" spans="1:15">
      <c r="B20" s="36"/>
      <c r="C20" s="25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36"/>
    </row>
    <row r="21" spans="1:15">
      <c r="A21" s="14" t="s">
        <v>46</v>
      </c>
      <c r="B21" s="31"/>
      <c r="C21" s="25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36"/>
    </row>
    <row r="22" spans="1:15">
      <c r="A22" s="3" t="s">
        <v>0</v>
      </c>
      <c r="B22" s="33">
        <v>72890.840666666671</v>
      </c>
      <c r="C22" s="28">
        <f>C4*C7+C13*C14*C4</f>
        <v>52000</v>
      </c>
      <c r="D22" s="18">
        <f t="shared" ref="D22:N22" si="0">D4*D7+D13*D14*D4</f>
        <v>52000</v>
      </c>
      <c r="E22" s="18">
        <f t="shared" si="0"/>
        <v>55900</v>
      </c>
      <c r="F22" s="18">
        <f t="shared" si="0"/>
        <v>55900</v>
      </c>
      <c r="G22" s="18">
        <f t="shared" si="0"/>
        <v>55900</v>
      </c>
      <c r="H22" s="18">
        <f t="shared" si="0"/>
        <v>58500</v>
      </c>
      <c r="I22" s="18">
        <f t="shared" si="0"/>
        <v>58500</v>
      </c>
      <c r="J22" s="18">
        <f t="shared" si="0"/>
        <v>58500</v>
      </c>
      <c r="K22" s="18">
        <f t="shared" si="0"/>
        <v>58500</v>
      </c>
      <c r="L22" s="18">
        <f t="shared" si="0"/>
        <v>67600</v>
      </c>
      <c r="M22" s="18">
        <f t="shared" si="0"/>
        <v>80600</v>
      </c>
      <c r="N22" s="18">
        <f t="shared" si="0"/>
        <v>80600</v>
      </c>
      <c r="O22" s="43">
        <f>SUM(C22:N22)</f>
        <v>734500</v>
      </c>
    </row>
    <row r="23" spans="1:15">
      <c r="A23" s="3" t="s">
        <v>2</v>
      </c>
      <c r="B23" s="33"/>
      <c r="C23" s="25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36"/>
    </row>
    <row r="24" spans="1:15">
      <c r="A24" s="3" t="s">
        <v>34</v>
      </c>
      <c r="B24" s="33">
        <v>30848.010999999999</v>
      </c>
      <c r="C24" s="28">
        <f>C4*C7*C11+C13*C4*C15</f>
        <v>20800</v>
      </c>
      <c r="D24" s="18">
        <f t="shared" ref="D24:N24" si="1">D4*D7*D11+D13*D4*D15</f>
        <v>20800</v>
      </c>
      <c r="E24" s="18">
        <f t="shared" si="1"/>
        <v>23140</v>
      </c>
      <c r="F24" s="18">
        <f t="shared" si="1"/>
        <v>23140</v>
      </c>
      <c r="G24" s="18">
        <f t="shared" si="1"/>
        <v>23140</v>
      </c>
      <c r="H24" s="18">
        <f t="shared" si="1"/>
        <v>24700</v>
      </c>
      <c r="I24" s="18">
        <f t="shared" si="1"/>
        <v>24700</v>
      </c>
      <c r="J24" s="18">
        <f t="shared" si="1"/>
        <v>24700</v>
      </c>
      <c r="K24" s="18">
        <f t="shared" si="1"/>
        <v>24700</v>
      </c>
      <c r="L24" s="18">
        <f t="shared" si="1"/>
        <v>29640</v>
      </c>
      <c r="M24" s="18">
        <f t="shared" si="1"/>
        <v>37440</v>
      </c>
      <c r="N24" s="18">
        <f t="shared" si="1"/>
        <v>37440</v>
      </c>
      <c r="O24" s="43">
        <f>SUM(C24:N24)</f>
        <v>314340</v>
      </c>
    </row>
    <row r="25" spans="1:15">
      <c r="A25" s="3" t="s">
        <v>35</v>
      </c>
      <c r="B25" s="33">
        <v>8360.9423333333325</v>
      </c>
      <c r="C25" s="28">
        <f>C4*C8</f>
        <v>8450</v>
      </c>
      <c r="D25" s="18">
        <f t="shared" ref="D25:N25" si="2">D4*D8</f>
        <v>8450</v>
      </c>
      <c r="E25" s="18">
        <f t="shared" si="2"/>
        <v>8450</v>
      </c>
      <c r="F25" s="18">
        <f t="shared" si="2"/>
        <v>8450</v>
      </c>
      <c r="G25" s="18">
        <f t="shared" si="2"/>
        <v>8450</v>
      </c>
      <c r="H25" s="18">
        <f t="shared" si="2"/>
        <v>8450</v>
      </c>
      <c r="I25" s="18">
        <f t="shared" si="2"/>
        <v>8450</v>
      </c>
      <c r="J25" s="18">
        <f t="shared" si="2"/>
        <v>8450</v>
      </c>
      <c r="K25" s="18">
        <f t="shared" si="2"/>
        <v>8450</v>
      </c>
      <c r="L25" s="18">
        <f t="shared" si="2"/>
        <v>8450</v>
      </c>
      <c r="M25" s="18">
        <f t="shared" si="2"/>
        <v>8450</v>
      </c>
      <c r="N25" s="18">
        <f t="shared" si="2"/>
        <v>8450</v>
      </c>
      <c r="O25" s="43">
        <f>SUM(C25:N25)</f>
        <v>101400</v>
      </c>
    </row>
    <row r="26" spans="1:15">
      <c r="A26" s="3" t="s">
        <v>36</v>
      </c>
      <c r="B26" s="33">
        <v>3290.3666666666663</v>
      </c>
      <c r="C26" s="25">
        <v>3500</v>
      </c>
      <c r="D26" s="8">
        <v>3500</v>
      </c>
      <c r="E26" s="8">
        <v>3500</v>
      </c>
      <c r="F26" s="8">
        <v>3500</v>
      </c>
      <c r="G26" s="8">
        <v>3500</v>
      </c>
      <c r="H26" s="8">
        <v>3500</v>
      </c>
      <c r="I26" s="8">
        <v>3500</v>
      </c>
      <c r="J26" s="8">
        <v>3500</v>
      </c>
      <c r="K26" s="8">
        <v>3500</v>
      </c>
      <c r="L26" s="8">
        <v>3500</v>
      </c>
      <c r="M26" s="8">
        <v>3500</v>
      </c>
      <c r="N26" s="8">
        <v>3500</v>
      </c>
      <c r="O26" s="43">
        <f>SUM(C26:N26)</f>
        <v>42000</v>
      </c>
    </row>
    <row r="27" spans="1:15">
      <c r="A27" s="3" t="s">
        <v>21</v>
      </c>
      <c r="B27" s="33">
        <v>42499.32</v>
      </c>
      <c r="C27" s="28">
        <f>SUM(C24:C26)</f>
        <v>32750</v>
      </c>
      <c r="D27" s="18">
        <f t="shared" ref="D27:N27" si="3">SUM(D24:D26)</f>
        <v>32750</v>
      </c>
      <c r="E27" s="18">
        <f t="shared" si="3"/>
        <v>35090</v>
      </c>
      <c r="F27" s="18">
        <f t="shared" si="3"/>
        <v>35090</v>
      </c>
      <c r="G27" s="18">
        <f t="shared" si="3"/>
        <v>35090</v>
      </c>
      <c r="H27" s="18">
        <f t="shared" si="3"/>
        <v>36650</v>
      </c>
      <c r="I27" s="18">
        <f t="shared" si="3"/>
        <v>36650</v>
      </c>
      <c r="J27" s="18">
        <f t="shared" si="3"/>
        <v>36650</v>
      </c>
      <c r="K27" s="18">
        <f t="shared" si="3"/>
        <v>36650</v>
      </c>
      <c r="L27" s="18">
        <f t="shared" si="3"/>
        <v>41590</v>
      </c>
      <c r="M27" s="18">
        <f t="shared" si="3"/>
        <v>49390</v>
      </c>
      <c r="N27" s="18">
        <f t="shared" si="3"/>
        <v>49390</v>
      </c>
      <c r="O27" s="43">
        <f>SUM(O24:O26)</f>
        <v>457740</v>
      </c>
    </row>
    <row r="28" spans="1:15">
      <c r="A28" s="3" t="s">
        <v>25</v>
      </c>
      <c r="B28" s="33">
        <v>3299.2979999999998</v>
      </c>
      <c r="C28" s="28">
        <f>B29*(-1)</f>
        <v>4584.1040000000003</v>
      </c>
      <c r="D28" s="18">
        <f t="shared" ref="D28:N28" si="4">C29*(-1)</f>
        <v>4912.5</v>
      </c>
      <c r="E28" s="18">
        <f t="shared" si="4"/>
        <v>4912.5</v>
      </c>
      <c r="F28" s="18">
        <f t="shared" si="4"/>
        <v>4912.5</v>
      </c>
      <c r="G28" s="18">
        <f t="shared" si="4"/>
        <v>4912.5</v>
      </c>
      <c r="H28" s="18">
        <f t="shared" si="4"/>
        <v>4912.5</v>
      </c>
      <c r="I28" s="18">
        <f t="shared" si="4"/>
        <v>4912.5</v>
      </c>
      <c r="J28" s="18">
        <f t="shared" si="4"/>
        <v>4912.5</v>
      </c>
      <c r="K28" s="18">
        <f t="shared" si="4"/>
        <v>4912.5</v>
      </c>
      <c r="L28" s="18">
        <f t="shared" si="4"/>
        <v>4912.5</v>
      </c>
      <c r="M28" s="18">
        <f t="shared" si="4"/>
        <v>5068.5</v>
      </c>
      <c r="N28" s="18">
        <f t="shared" si="4"/>
        <v>5068.5</v>
      </c>
      <c r="O28" s="43">
        <f>C28</f>
        <v>4584.1040000000003</v>
      </c>
    </row>
    <row r="29" spans="1:15">
      <c r="A29" s="3" t="s">
        <v>26</v>
      </c>
      <c r="B29" s="33">
        <v>-4584.1040000000003</v>
      </c>
      <c r="C29" s="28">
        <f>(C4*C7*C11+C26+C25)*C12*(-1)</f>
        <v>-4912.5</v>
      </c>
      <c r="D29" s="18">
        <f t="shared" ref="D29:N29" si="5">(D4*D7*D11+D26+D25)*D12*(-1)</f>
        <v>-4912.5</v>
      </c>
      <c r="E29" s="18">
        <f t="shared" si="5"/>
        <v>-4912.5</v>
      </c>
      <c r="F29" s="18">
        <f t="shared" si="5"/>
        <v>-4912.5</v>
      </c>
      <c r="G29" s="18">
        <f t="shared" si="5"/>
        <v>-4912.5</v>
      </c>
      <c r="H29" s="18">
        <f t="shared" si="5"/>
        <v>-4912.5</v>
      </c>
      <c r="I29" s="18">
        <f t="shared" si="5"/>
        <v>-4912.5</v>
      </c>
      <c r="J29" s="18">
        <f t="shared" si="5"/>
        <v>-4912.5</v>
      </c>
      <c r="K29" s="18">
        <f t="shared" si="5"/>
        <v>-4912.5</v>
      </c>
      <c r="L29" s="18">
        <f t="shared" si="5"/>
        <v>-5068.5</v>
      </c>
      <c r="M29" s="18">
        <f t="shared" si="5"/>
        <v>-5068.5</v>
      </c>
      <c r="N29" s="18">
        <f t="shared" si="5"/>
        <v>-5068.5</v>
      </c>
      <c r="O29" s="43">
        <f>N29</f>
        <v>-5068.5</v>
      </c>
    </row>
    <row r="30" spans="1:15">
      <c r="A30" s="3" t="s">
        <v>9</v>
      </c>
      <c r="B30" s="33">
        <v>41214.514000000003</v>
      </c>
      <c r="C30" s="28">
        <f>SUM(C27:C29)</f>
        <v>32421.603999999999</v>
      </c>
      <c r="D30" s="18">
        <f t="shared" ref="D30:N30" si="6">SUM(D27:D29)</f>
        <v>32750</v>
      </c>
      <c r="E30" s="18">
        <f t="shared" si="6"/>
        <v>35090</v>
      </c>
      <c r="F30" s="18">
        <f t="shared" si="6"/>
        <v>35090</v>
      </c>
      <c r="G30" s="18">
        <f t="shared" si="6"/>
        <v>35090</v>
      </c>
      <c r="H30" s="18">
        <f t="shared" si="6"/>
        <v>36650</v>
      </c>
      <c r="I30" s="18">
        <f t="shared" si="6"/>
        <v>36650</v>
      </c>
      <c r="J30" s="18">
        <f t="shared" si="6"/>
        <v>36650</v>
      </c>
      <c r="K30" s="18">
        <f t="shared" si="6"/>
        <v>36650</v>
      </c>
      <c r="L30" s="18">
        <f t="shared" si="6"/>
        <v>41434</v>
      </c>
      <c r="M30" s="18">
        <f t="shared" si="6"/>
        <v>49390</v>
      </c>
      <c r="N30" s="18">
        <f t="shared" si="6"/>
        <v>49390</v>
      </c>
      <c r="O30" s="43">
        <f>SUM(O27:O29)</f>
        <v>457255.60399999999</v>
      </c>
    </row>
    <row r="31" spans="1:15">
      <c r="A31" s="5" t="s">
        <v>10</v>
      </c>
      <c r="B31" s="33">
        <v>41214.514000000003</v>
      </c>
      <c r="C31" s="28">
        <f>C30</f>
        <v>32421.603999999999</v>
      </c>
      <c r="D31" s="18">
        <f t="shared" ref="D31:N31" si="7">D30</f>
        <v>32750</v>
      </c>
      <c r="E31" s="18">
        <f t="shared" si="7"/>
        <v>35090</v>
      </c>
      <c r="F31" s="18">
        <f t="shared" si="7"/>
        <v>35090</v>
      </c>
      <c r="G31" s="18">
        <f t="shared" si="7"/>
        <v>35090</v>
      </c>
      <c r="H31" s="18">
        <f t="shared" si="7"/>
        <v>36650</v>
      </c>
      <c r="I31" s="18">
        <f t="shared" si="7"/>
        <v>36650</v>
      </c>
      <c r="J31" s="18">
        <f t="shared" si="7"/>
        <v>36650</v>
      </c>
      <c r="K31" s="18">
        <f t="shared" si="7"/>
        <v>36650</v>
      </c>
      <c r="L31" s="18">
        <f t="shared" si="7"/>
        <v>41434</v>
      </c>
      <c r="M31" s="18">
        <f t="shared" si="7"/>
        <v>49390</v>
      </c>
      <c r="N31" s="18">
        <f t="shared" si="7"/>
        <v>49390</v>
      </c>
      <c r="O31" s="43">
        <f>O30</f>
        <v>457255.60399999999</v>
      </c>
    </row>
    <row r="32" spans="1:15">
      <c r="A32" s="19" t="s">
        <v>11</v>
      </c>
      <c r="B32" s="37">
        <v>31676.326666666671</v>
      </c>
      <c r="C32" s="29">
        <f>C22-C31</f>
        <v>19578.396000000001</v>
      </c>
      <c r="D32" s="20">
        <f t="shared" ref="D32:N32" si="8">D22-D31</f>
        <v>19250</v>
      </c>
      <c r="E32" s="20">
        <f t="shared" si="8"/>
        <v>20810</v>
      </c>
      <c r="F32" s="20">
        <f t="shared" si="8"/>
        <v>20810</v>
      </c>
      <c r="G32" s="20">
        <f t="shared" si="8"/>
        <v>20810</v>
      </c>
      <c r="H32" s="20">
        <f t="shared" si="8"/>
        <v>21850</v>
      </c>
      <c r="I32" s="20">
        <f t="shared" si="8"/>
        <v>21850</v>
      </c>
      <c r="J32" s="20">
        <f t="shared" si="8"/>
        <v>21850</v>
      </c>
      <c r="K32" s="20">
        <f t="shared" si="8"/>
        <v>21850</v>
      </c>
      <c r="L32" s="20">
        <f t="shared" si="8"/>
        <v>26166</v>
      </c>
      <c r="M32" s="20">
        <f t="shared" si="8"/>
        <v>31210</v>
      </c>
      <c r="N32" s="20">
        <f t="shared" si="8"/>
        <v>31210</v>
      </c>
      <c r="O32" s="44">
        <f>O22-O31</f>
        <v>277244.39600000001</v>
      </c>
    </row>
    <row r="33" spans="1:16">
      <c r="A33" s="3" t="s">
        <v>12</v>
      </c>
      <c r="B33" s="33"/>
      <c r="C33" s="25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36"/>
    </row>
    <row r="34" spans="1:16">
      <c r="A34" s="3" t="s">
        <v>22</v>
      </c>
      <c r="B34" s="33">
        <v>4736.2273333333324</v>
      </c>
      <c r="C34" s="28">
        <f>C9*C5</f>
        <v>4500</v>
      </c>
      <c r="D34" s="18">
        <f t="shared" ref="D34:N34" si="9">D9*D5</f>
        <v>4500</v>
      </c>
      <c r="E34" s="18">
        <f t="shared" si="9"/>
        <v>4500</v>
      </c>
      <c r="F34" s="18">
        <f t="shared" si="9"/>
        <v>4500</v>
      </c>
      <c r="G34" s="18">
        <f t="shared" si="9"/>
        <v>4500</v>
      </c>
      <c r="H34" s="18">
        <f t="shared" si="9"/>
        <v>4500</v>
      </c>
      <c r="I34" s="18">
        <f t="shared" si="9"/>
        <v>4500</v>
      </c>
      <c r="J34" s="18">
        <f t="shared" si="9"/>
        <v>4500</v>
      </c>
      <c r="K34" s="18">
        <f t="shared" si="9"/>
        <v>4500</v>
      </c>
      <c r="L34" s="18">
        <f t="shared" si="9"/>
        <v>4500</v>
      </c>
      <c r="M34" s="18">
        <f t="shared" si="9"/>
        <v>4500</v>
      </c>
      <c r="N34" s="18">
        <f t="shared" si="9"/>
        <v>4500</v>
      </c>
      <c r="O34" s="43">
        <f t="shared" ref="O34:O39" si="10">SUM(C34:N34)</f>
        <v>54000</v>
      </c>
    </row>
    <row r="35" spans="1:16">
      <c r="A35" s="3" t="s">
        <v>23</v>
      </c>
      <c r="B35" s="33">
        <v>233.744</v>
      </c>
      <c r="C35" s="25">
        <v>250</v>
      </c>
      <c r="D35" s="8">
        <v>250</v>
      </c>
      <c r="E35" s="8">
        <v>250</v>
      </c>
      <c r="F35" s="8">
        <v>250</v>
      </c>
      <c r="G35" s="8">
        <v>250</v>
      </c>
      <c r="H35" s="8">
        <v>250</v>
      </c>
      <c r="I35" s="8">
        <v>250</v>
      </c>
      <c r="J35" s="8">
        <v>250</v>
      </c>
      <c r="K35" s="8">
        <v>250</v>
      </c>
      <c r="L35" s="8">
        <v>250</v>
      </c>
      <c r="M35" s="8">
        <v>250</v>
      </c>
      <c r="N35" s="8">
        <v>250</v>
      </c>
      <c r="O35" s="43">
        <f t="shared" si="10"/>
        <v>3000</v>
      </c>
    </row>
    <row r="36" spans="1:16">
      <c r="A36" s="3" t="s">
        <v>13</v>
      </c>
      <c r="B36" s="33">
        <v>53.073666666666661</v>
      </c>
      <c r="C36" s="25">
        <v>50</v>
      </c>
      <c r="D36" s="8">
        <v>50</v>
      </c>
      <c r="E36" s="8">
        <v>50</v>
      </c>
      <c r="F36" s="8">
        <v>50</v>
      </c>
      <c r="G36" s="8">
        <v>50</v>
      </c>
      <c r="H36" s="8">
        <v>50</v>
      </c>
      <c r="I36" s="8">
        <v>50</v>
      </c>
      <c r="J36" s="8">
        <v>50</v>
      </c>
      <c r="K36" s="8">
        <v>50</v>
      </c>
      <c r="L36" s="8">
        <v>50</v>
      </c>
      <c r="M36" s="8">
        <v>50</v>
      </c>
      <c r="N36" s="8">
        <v>50</v>
      </c>
      <c r="O36" s="43">
        <f t="shared" si="10"/>
        <v>600</v>
      </c>
    </row>
    <row r="37" spans="1:16">
      <c r="A37" s="3" t="s">
        <v>14</v>
      </c>
      <c r="B37" s="33">
        <v>968.10699999999997</v>
      </c>
      <c r="C37" s="28">
        <f>C10*C6</f>
        <v>1540</v>
      </c>
      <c r="D37" s="18">
        <f t="shared" ref="D37:N37" si="11">D10*D6</f>
        <v>1540</v>
      </c>
      <c r="E37" s="18">
        <f t="shared" si="11"/>
        <v>1540</v>
      </c>
      <c r="F37" s="18">
        <f t="shared" si="11"/>
        <v>1540</v>
      </c>
      <c r="G37" s="18">
        <f t="shared" si="11"/>
        <v>1540</v>
      </c>
      <c r="H37" s="18">
        <f t="shared" si="11"/>
        <v>1540</v>
      </c>
      <c r="I37" s="18">
        <f t="shared" si="11"/>
        <v>1540</v>
      </c>
      <c r="J37" s="18">
        <f t="shared" si="11"/>
        <v>1540</v>
      </c>
      <c r="K37" s="18">
        <f t="shared" si="11"/>
        <v>1540</v>
      </c>
      <c r="L37" s="18">
        <f t="shared" si="11"/>
        <v>1540</v>
      </c>
      <c r="M37" s="18">
        <f t="shared" si="11"/>
        <v>1540</v>
      </c>
      <c r="N37" s="18">
        <f t="shared" si="11"/>
        <v>1540</v>
      </c>
      <c r="O37" s="43">
        <f t="shared" si="10"/>
        <v>18480</v>
      </c>
    </row>
    <row r="38" spans="1:16">
      <c r="A38" s="3" t="s">
        <v>15</v>
      </c>
      <c r="B38" s="33">
        <v>122</v>
      </c>
      <c r="C38" s="25">
        <v>122</v>
      </c>
      <c r="D38" s="8">
        <v>122</v>
      </c>
      <c r="E38" s="8">
        <v>122</v>
      </c>
      <c r="F38" s="8">
        <v>122</v>
      </c>
      <c r="G38" s="8">
        <v>122</v>
      </c>
      <c r="H38" s="8">
        <v>122</v>
      </c>
      <c r="I38" s="8">
        <v>122</v>
      </c>
      <c r="J38" s="8">
        <v>122</v>
      </c>
      <c r="K38" s="8">
        <v>122</v>
      </c>
      <c r="L38" s="8">
        <v>122</v>
      </c>
      <c r="M38" s="8">
        <v>122</v>
      </c>
      <c r="N38" s="8">
        <v>122</v>
      </c>
      <c r="O38" s="43">
        <f t="shared" si="10"/>
        <v>1464</v>
      </c>
    </row>
    <row r="39" spans="1:16">
      <c r="A39" s="3" t="s">
        <v>24</v>
      </c>
      <c r="B39" s="33">
        <v>64.555666666666667</v>
      </c>
      <c r="C39" s="25">
        <f>65+C18*(C4+C5+C6)</f>
        <v>91</v>
      </c>
      <c r="D39" s="8">
        <f t="shared" ref="D39:N39" si="12">65+D18*(D4+D5+D6)</f>
        <v>91</v>
      </c>
      <c r="E39" s="8">
        <f t="shared" si="12"/>
        <v>91</v>
      </c>
      <c r="F39" s="8">
        <f t="shared" si="12"/>
        <v>91</v>
      </c>
      <c r="G39" s="8">
        <f t="shared" si="12"/>
        <v>91</v>
      </c>
      <c r="H39" s="8">
        <f t="shared" si="12"/>
        <v>91</v>
      </c>
      <c r="I39" s="8">
        <f t="shared" si="12"/>
        <v>91</v>
      </c>
      <c r="J39" s="8">
        <f t="shared" si="12"/>
        <v>91</v>
      </c>
      <c r="K39" s="8">
        <f t="shared" si="12"/>
        <v>91</v>
      </c>
      <c r="L39" s="8">
        <f t="shared" si="12"/>
        <v>91</v>
      </c>
      <c r="M39" s="8">
        <f t="shared" si="12"/>
        <v>91</v>
      </c>
      <c r="N39" s="8">
        <f t="shared" si="12"/>
        <v>91</v>
      </c>
      <c r="O39" s="43">
        <f t="shared" si="10"/>
        <v>1092</v>
      </c>
    </row>
    <row r="40" spans="1:16">
      <c r="A40" s="21" t="s">
        <v>16</v>
      </c>
      <c r="B40" s="33">
        <v>6134.0573333333332</v>
      </c>
      <c r="C40" s="28">
        <f>SUM(C34:C39)</f>
        <v>6553</v>
      </c>
      <c r="D40" s="22">
        <f t="shared" ref="D40:N40" si="13">SUM(D34:D39)</f>
        <v>6553</v>
      </c>
      <c r="E40" s="22">
        <f t="shared" si="13"/>
        <v>6553</v>
      </c>
      <c r="F40" s="22">
        <f t="shared" si="13"/>
        <v>6553</v>
      </c>
      <c r="G40" s="22">
        <f t="shared" si="13"/>
        <v>6553</v>
      </c>
      <c r="H40" s="22">
        <f t="shared" si="13"/>
        <v>6553</v>
      </c>
      <c r="I40" s="22">
        <f t="shared" si="13"/>
        <v>6553</v>
      </c>
      <c r="J40" s="22">
        <f t="shared" si="13"/>
        <v>6553</v>
      </c>
      <c r="K40" s="22">
        <f t="shared" si="13"/>
        <v>6553</v>
      </c>
      <c r="L40" s="22">
        <f t="shared" si="13"/>
        <v>6553</v>
      </c>
      <c r="M40" s="22">
        <f t="shared" si="13"/>
        <v>6553</v>
      </c>
      <c r="N40" s="22">
        <f t="shared" si="13"/>
        <v>6553</v>
      </c>
      <c r="O40" s="43">
        <f>SUM(O34:O39)</f>
        <v>78636</v>
      </c>
    </row>
    <row r="41" spans="1:16">
      <c r="A41" s="19" t="s">
        <v>17</v>
      </c>
      <c r="B41" s="37">
        <v>25542.269333333341</v>
      </c>
      <c r="C41" s="30">
        <f>C32-C40</f>
        <v>13025.396000000001</v>
      </c>
      <c r="D41" s="23">
        <f t="shared" ref="D41:N41" si="14">D32-D40</f>
        <v>12697</v>
      </c>
      <c r="E41" s="23">
        <f t="shared" si="14"/>
        <v>14257</v>
      </c>
      <c r="F41" s="23">
        <f t="shared" si="14"/>
        <v>14257</v>
      </c>
      <c r="G41" s="23">
        <f t="shared" si="14"/>
        <v>14257</v>
      </c>
      <c r="H41" s="23">
        <f t="shared" si="14"/>
        <v>15297</v>
      </c>
      <c r="I41" s="23">
        <f t="shared" si="14"/>
        <v>15297</v>
      </c>
      <c r="J41" s="23">
        <f t="shared" si="14"/>
        <v>15297</v>
      </c>
      <c r="K41" s="23">
        <f t="shared" si="14"/>
        <v>15297</v>
      </c>
      <c r="L41" s="23">
        <f t="shared" si="14"/>
        <v>19613</v>
      </c>
      <c r="M41" s="23">
        <f t="shared" si="14"/>
        <v>24657</v>
      </c>
      <c r="N41" s="23">
        <f t="shared" si="14"/>
        <v>24657</v>
      </c>
      <c r="O41" s="44">
        <f>O32-O40</f>
        <v>198608.39600000001</v>
      </c>
      <c r="P41" s="48">
        <f>O41/O22</f>
        <v>0.27039944996596327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I22" sqref="I22"/>
    </sheetView>
  </sheetViews>
  <sheetFormatPr defaultRowHeight="13.5"/>
  <cols>
    <col min="1" max="1" width="26.75" bestFit="1" customWidth="1"/>
    <col min="2" max="2" width="14.375" customWidth="1"/>
    <col min="3" max="14" width="12.625" customWidth="1"/>
    <col min="15" max="15" width="12.25" customWidth="1"/>
  </cols>
  <sheetData>
    <row r="1" spans="1:15">
      <c r="A1" s="38" t="s">
        <v>28</v>
      </c>
      <c r="B1" s="39" t="s">
        <v>48</v>
      </c>
      <c r="C1" s="40">
        <v>42095</v>
      </c>
      <c r="D1" s="41">
        <v>42125</v>
      </c>
      <c r="E1" s="41">
        <v>42156</v>
      </c>
      <c r="F1" s="41">
        <v>42186</v>
      </c>
      <c r="G1" s="41">
        <v>42217</v>
      </c>
      <c r="H1" s="41">
        <v>42248</v>
      </c>
      <c r="I1" s="41">
        <v>42278</v>
      </c>
      <c r="J1" s="41">
        <v>42309</v>
      </c>
      <c r="K1" s="41">
        <v>42339</v>
      </c>
      <c r="L1" s="41">
        <v>42370</v>
      </c>
      <c r="M1" s="41">
        <v>42401</v>
      </c>
      <c r="N1" s="41">
        <v>42430</v>
      </c>
      <c r="O1" s="42" t="s">
        <v>60</v>
      </c>
    </row>
    <row r="2" spans="1:15">
      <c r="A2" s="2"/>
      <c r="B2" s="31"/>
      <c r="C2" s="24"/>
      <c r="O2" s="36"/>
    </row>
    <row r="3" spans="1:15">
      <c r="A3" s="14" t="s">
        <v>59</v>
      </c>
      <c r="B3" s="32"/>
      <c r="C3" s="24"/>
      <c r="O3" s="36"/>
    </row>
    <row r="4" spans="1:15">
      <c r="A4" t="s">
        <v>39</v>
      </c>
      <c r="B4" s="33">
        <v>13</v>
      </c>
      <c r="C4" s="25">
        <v>13</v>
      </c>
      <c r="D4" s="8">
        <v>13</v>
      </c>
      <c r="E4" s="8">
        <v>13</v>
      </c>
      <c r="F4" s="8">
        <v>13</v>
      </c>
      <c r="G4" s="8">
        <v>13</v>
      </c>
      <c r="H4" s="8">
        <v>13</v>
      </c>
      <c r="I4" s="8">
        <v>13</v>
      </c>
      <c r="J4" s="8">
        <v>13</v>
      </c>
      <c r="K4" s="8">
        <v>13</v>
      </c>
      <c r="L4" s="8">
        <v>13</v>
      </c>
      <c r="M4" s="8">
        <v>13</v>
      </c>
      <c r="N4" s="8">
        <v>13</v>
      </c>
      <c r="O4" s="36"/>
    </row>
    <row r="5" spans="1:15">
      <c r="A5" t="s">
        <v>31</v>
      </c>
      <c r="B5" s="34">
        <v>6</v>
      </c>
      <c r="C5" s="25">
        <v>6</v>
      </c>
      <c r="D5" s="8">
        <v>6</v>
      </c>
      <c r="E5" s="8">
        <v>6</v>
      </c>
      <c r="F5" s="8">
        <v>6</v>
      </c>
      <c r="G5" s="8">
        <v>6</v>
      </c>
      <c r="H5" s="8">
        <v>6</v>
      </c>
      <c r="I5" s="8">
        <v>6</v>
      </c>
      <c r="J5" s="8">
        <v>6</v>
      </c>
      <c r="K5" s="8">
        <v>6</v>
      </c>
      <c r="L5" s="8">
        <v>6</v>
      </c>
      <c r="M5" s="8">
        <v>6</v>
      </c>
      <c r="N5" s="8">
        <v>6</v>
      </c>
      <c r="O5" s="36"/>
    </row>
    <row r="6" spans="1:15">
      <c r="A6" t="s">
        <v>44</v>
      </c>
      <c r="B6" s="34">
        <v>4</v>
      </c>
      <c r="C6" s="46">
        <v>7</v>
      </c>
      <c r="D6" s="47">
        <v>7</v>
      </c>
      <c r="E6" s="47">
        <v>7</v>
      </c>
      <c r="F6" s="47">
        <v>7</v>
      </c>
      <c r="G6" s="47">
        <v>7</v>
      </c>
      <c r="H6" s="47">
        <v>7</v>
      </c>
      <c r="I6" s="47">
        <v>7</v>
      </c>
      <c r="J6" s="47">
        <v>7</v>
      </c>
      <c r="K6" s="47">
        <v>7</v>
      </c>
      <c r="L6" s="47">
        <v>7</v>
      </c>
      <c r="M6" s="47">
        <v>7</v>
      </c>
      <c r="N6" s="47">
        <v>7</v>
      </c>
      <c r="O6" s="36"/>
    </row>
    <row r="7" spans="1:15">
      <c r="A7" t="s">
        <v>52</v>
      </c>
      <c r="B7" s="33">
        <v>5606.9877435897442</v>
      </c>
      <c r="C7" s="25">
        <v>4000</v>
      </c>
      <c r="D7" s="8">
        <v>4000</v>
      </c>
      <c r="E7" s="8">
        <v>4000</v>
      </c>
      <c r="F7" s="8">
        <v>4000</v>
      </c>
      <c r="G7" s="8">
        <v>4000</v>
      </c>
      <c r="H7" s="8">
        <v>4000</v>
      </c>
      <c r="I7" s="8">
        <v>4000</v>
      </c>
      <c r="J7" s="8">
        <v>4000</v>
      </c>
      <c r="K7" s="8">
        <v>4000</v>
      </c>
      <c r="L7" s="49">
        <v>4000</v>
      </c>
      <c r="M7" s="49">
        <v>4000</v>
      </c>
      <c r="N7" s="49">
        <v>4000</v>
      </c>
      <c r="O7" s="36"/>
    </row>
    <row r="8" spans="1:15">
      <c r="A8" t="s">
        <v>53</v>
      </c>
      <c r="B8" s="33">
        <v>643.14941025641019</v>
      </c>
      <c r="C8" s="25">
        <v>650</v>
      </c>
      <c r="D8" s="8">
        <v>650</v>
      </c>
      <c r="E8" s="8">
        <v>650</v>
      </c>
      <c r="F8" s="8">
        <v>650</v>
      </c>
      <c r="G8" s="8">
        <v>650</v>
      </c>
      <c r="H8" s="8">
        <v>650</v>
      </c>
      <c r="I8" s="8">
        <v>650</v>
      </c>
      <c r="J8" s="8">
        <v>650</v>
      </c>
      <c r="K8" s="8">
        <v>650</v>
      </c>
      <c r="L8" s="8">
        <v>650</v>
      </c>
      <c r="M8" s="8">
        <v>650</v>
      </c>
      <c r="N8" s="8">
        <v>650</v>
      </c>
      <c r="O8" s="36"/>
    </row>
    <row r="9" spans="1:15">
      <c r="A9" t="s">
        <v>54</v>
      </c>
      <c r="B9" s="33">
        <v>789.37122222222206</v>
      </c>
      <c r="C9" s="25">
        <v>750</v>
      </c>
      <c r="D9" s="8">
        <v>750</v>
      </c>
      <c r="E9" s="8">
        <v>750</v>
      </c>
      <c r="F9" s="8">
        <v>750</v>
      </c>
      <c r="G9" s="8">
        <v>750</v>
      </c>
      <c r="H9" s="8">
        <v>750</v>
      </c>
      <c r="I9" s="8">
        <v>750</v>
      </c>
      <c r="J9" s="8">
        <v>750</v>
      </c>
      <c r="K9" s="8">
        <v>750</v>
      </c>
      <c r="L9" s="8">
        <v>750</v>
      </c>
      <c r="M9" s="8">
        <v>750</v>
      </c>
      <c r="N9" s="8">
        <v>750</v>
      </c>
      <c r="O9" s="36"/>
    </row>
    <row r="10" spans="1:15">
      <c r="A10" t="s">
        <v>55</v>
      </c>
      <c r="B10" s="33">
        <v>242.02674999999999</v>
      </c>
      <c r="C10" s="25">
        <v>220</v>
      </c>
      <c r="D10" s="8">
        <v>220</v>
      </c>
      <c r="E10" s="8">
        <v>220</v>
      </c>
      <c r="F10" s="8">
        <v>220</v>
      </c>
      <c r="G10" s="8">
        <v>220</v>
      </c>
      <c r="H10" s="8">
        <v>220</v>
      </c>
      <c r="I10" s="8">
        <v>220</v>
      </c>
      <c r="J10" s="8">
        <v>220</v>
      </c>
      <c r="K10" s="8">
        <v>220</v>
      </c>
      <c r="L10" s="8">
        <v>220</v>
      </c>
      <c r="M10" s="8">
        <v>220</v>
      </c>
      <c r="N10" s="8">
        <v>220</v>
      </c>
      <c r="O10" s="36"/>
    </row>
    <row r="11" spans="1:15">
      <c r="A11" t="s">
        <v>41</v>
      </c>
      <c r="B11" s="35">
        <v>0.42320833067448682</v>
      </c>
      <c r="C11" s="26">
        <v>0.4</v>
      </c>
      <c r="D11" s="15">
        <v>0.4</v>
      </c>
      <c r="E11" s="15">
        <v>0.4</v>
      </c>
      <c r="F11" s="15">
        <v>0.4</v>
      </c>
      <c r="G11" s="15">
        <v>0.4</v>
      </c>
      <c r="H11" s="15">
        <v>0.4</v>
      </c>
      <c r="I11" s="15">
        <v>0.4</v>
      </c>
      <c r="J11" s="15">
        <v>0.4</v>
      </c>
      <c r="K11" s="15">
        <v>0.4</v>
      </c>
      <c r="L11" s="15">
        <v>0.4</v>
      </c>
      <c r="M11" s="15">
        <v>0.4</v>
      </c>
      <c r="N11" s="15">
        <v>0.4</v>
      </c>
      <c r="O11" s="36"/>
    </row>
    <row r="12" spans="1:15">
      <c r="A12" t="s">
        <v>56</v>
      </c>
      <c r="B12" s="35"/>
      <c r="C12" s="27">
        <v>0.15</v>
      </c>
      <c r="D12" s="17">
        <v>0.15</v>
      </c>
      <c r="E12" s="17">
        <v>0.15</v>
      </c>
      <c r="F12" s="17">
        <v>0.15</v>
      </c>
      <c r="G12" s="17">
        <v>0.15</v>
      </c>
      <c r="H12" s="17">
        <v>0.15</v>
      </c>
      <c r="I12" s="17">
        <v>0.15</v>
      </c>
      <c r="J12" s="17">
        <v>0.15</v>
      </c>
      <c r="K12" s="17">
        <v>0.15</v>
      </c>
      <c r="L12" s="17">
        <v>0.15</v>
      </c>
      <c r="M12" s="17">
        <v>0.15</v>
      </c>
      <c r="N12" s="17">
        <v>0.15</v>
      </c>
      <c r="O12" s="36"/>
    </row>
    <row r="13" spans="1:15">
      <c r="A13" t="s">
        <v>57</v>
      </c>
      <c r="B13" s="35"/>
      <c r="C13" s="27"/>
      <c r="D13" s="17"/>
      <c r="E13" s="50"/>
      <c r="F13" s="50"/>
      <c r="G13" s="50"/>
      <c r="H13" s="50"/>
      <c r="I13" s="50"/>
      <c r="J13" s="50"/>
      <c r="K13" s="50"/>
      <c r="L13" s="50"/>
      <c r="M13" s="45">
        <v>1</v>
      </c>
      <c r="N13" s="45">
        <v>1</v>
      </c>
      <c r="O13" s="36"/>
    </row>
    <row r="14" spans="1:15">
      <c r="A14" t="s">
        <v>51</v>
      </c>
      <c r="B14" s="35"/>
      <c r="C14" s="25">
        <v>1000</v>
      </c>
      <c r="D14" s="8">
        <v>1000</v>
      </c>
      <c r="E14" s="8">
        <v>1000</v>
      </c>
      <c r="F14" s="8">
        <v>1000</v>
      </c>
      <c r="G14" s="8">
        <v>1000</v>
      </c>
      <c r="H14" s="8">
        <v>1000</v>
      </c>
      <c r="I14" s="8">
        <v>1000</v>
      </c>
      <c r="J14" s="8">
        <v>1000</v>
      </c>
      <c r="K14" s="8">
        <v>1000</v>
      </c>
      <c r="L14" s="8">
        <v>1000</v>
      </c>
      <c r="M14" s="8">
        <v>1000</v>
      </c>
      <c r="N14" s="8">
        <v>1000</v>
      </c>
      <c r="O14" s="36"/>
    </row>
    <row r="15" spans="1:15">
      <c r="A15" t="s">
        <v>58</v>
      </c>
      <c r="B15" s="35"/>
      <c r="C15" s="25">
        <v>600</v>
      </c>
      <c r="D15" s="8">
        <v>600</v>
      </c>
      <c r="E15" s="8">
        <v>600</v>
      </c>
      <c r="F15" s="8">
        <v>600</v>
      </c>
      <c r="G15" s="8">
        <v>600</v>
      </c>
      <c r="H15" s="8">
        <v>600</v>
      </c>
      <c r="I15" s="8">
        <v>600</v>
      </c>
      <c r="J15" s="8">
        <v>600</v>
      </c>
      <c r="K15" s="8">
        <v>600</v>
      </c>
      <c r="L15" s="8">
        <v>600</v>
      </c>
      <c r="M15" s="8">
        <v>600</v>
      </c>
      <c r="N15" s="8">
        <v>600</v>
      </c>
      <c r="O15" s="36"/>
    </row>
    <row r="16" spans="1:15">
      <c r="B16" s="35"/>
      <c r="C16" s="2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36"/>
    </row>
    <row r="17" spans="1:15">
      <c r="A17" t="s">
        <v>61</v>
      </c>
      <c r="B17" s="35"/>
      <c r="C17" s="2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36"/>
    </row>
    <row r="18" spans="1:15">
      <c r="A18" t="s">
        <v>62</v>
      </c>
      <c r="B18" s="35"/>
      <c r="C18" s="46">
        <v>1</v>
      </c>
      <c r="D18" s="47">
        <v>1</v>
      </c>
      <c r="E18" s="47">
        <v>1</v>
      </c>
      <c r="F18" s="47">
        <v>1</v>
      </c>
      <c r="G18" s="47">
        <v>1</v>
      </c>
      <c r="H18" s="47">
        <v>1</v>
      </c>
      <c r="I18" s="47">
        <v>1</v>
      </c>
      <c r="J18" s="47">
        <v>1</v>
      </c>
      <c r="K18" s="47">
        <v>1</v>
      </c>
      <c r="L18" s="47">
        <v>1</v>
      </c>
      <c r="M18" s="47">
        <v>1</v>
      </c>
      <c r="N18" s="47">
        <v>1</v>
      </c>
      <c r="O18" s="36"/>
    </row>
    <row r="19" spans="1:15">
      <c r="B19" s="35"/>
      <c r="C19" s="25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36"/>
    </row>
    <row r="20" spans="1:15">
      <c r="B20" s="36"/>
      <c r="C20" s="25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36"/>
    </row>
    <row r="21" spans="1:15">
      <c r="A21" s="14" t="s">
        <v>46</v>
      </c>
      <c r="B21" s="31"/>
      <c r="C21" s="25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36"/>
    </row>
    <row r="22" spans="1:15">
      <c r="A22" s="3" t="s">
        <v>0</v>
      </c>
      <c r="B22" s="33">
        <v>72890.840666666671</v>
      </c>
      <c r="C22" s="28">
        <f>C4*C7+C13*C14*C4</f>
        <v>52000</v>
      </c>
      <c r="D22" s="18">
        <f t="shared" ref="D22:N22" si="0">D4*D7+D13*D14*D4</f>
        <v>52000</v>
      </c>
      <c r="E22" s="18">
        <f t="shared" si="0"/>
        <v>52000</v>
      </c>
      <c r="F22" s="18">
        <f t="shared" si="0"/>
        <v>52000</v>
      </c>
      <c r="G22" s="18">
        <f t="shared" si="0"/>
        <v>52000</v>
      </c>
      <c r="H22" s="18">
        <f t="shared" si="0"/>
        <v>52000</v>
      </c>
      <c r="I22" s="18">
        <f t="shared" si="0"/>
        <v>52000</v>
      </c>
      <c r="J22" s="18">
        <f t="shared" si="0"/>
        <v>52000</v>
      </c>
      <c r="K22" s="18">
        <f t="shared" si="0"/>
        <v>52000</v>
      </c>
      <c r="L22" s="18">
        <f t="shared" si="0"/>
        <v>52000</v>
      </c>
      <c r="M22" s="18">
        <f t="shared" si="0"/>
        <v>65000</v>
      </c>
      <c r="N22" s="18">
        <f t="shared" si="0"/>
        <v>65000</v>
      </c>
      <c r="O22" s="43">
        <f>SUM(C22:N22)</f>
        <v>650000</v>
      </c>
    </row>
    <row r="23" spans="1:15">
      <c r="A23" s="3" t="s">
        <v>2</v>
      </c>
      <c r="B23" s="33"/>
      <c r="C23" s="25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36"/>
    </row>
    <row r="24" spans="1:15">
      <c r="A24" s="3" t="s">
        <v>34</v>
      </c>
      <c r="B24" s="33">
        <v>30848.010999999999</v>
      </c>
      <c r="C24" s="28">
        <f>C4*C7*C11+C13*C4*C15</f>
        <v>20800</v>
      </c>
      <c r="D24" s="18">
        <f t="shared" ref="D24:N24" si="1">D4*D7*D11+D13*D4*D15</f>
        <v>20800</v>
      </c>
      <c r="E24" s="18">
        <f t="shared" si="1"/>
        <v>20800</v>
      </c>
      <c r="F24" s="18">
        <f t="shared" si="1"/>
        <v>20800</v>
      </c>
      <c r="G24" s="18">
        <f t="shared" si="1"/>
        <v>20800</v>
      </c>
      <c r="H24" s="18">
        <f t="shared" si="1"/>
        <v>20800</v>
      </c>
      <c r="I24" s="18">
        <f t="shared" si="1"/>
        <v>20800</v>
      </c>
      <c r="J24" s="18">
        <f t="shared" si="1"/>
        <v>20800</v>
      </c>
      <c r="K24" s="18">
        <f t="shared" si="1"/>
        <v>20800</v>
      </c>
      <c r="L24" s="18">
        <f t="shared" si="1"/>
        <v>20800</v>
      </c>
      <c r="M24" s="18">
        <f t="shared" si="1"/>
        <v>28600</v>
      </c>
      <c r="N24" s="18">
        <f t="shared" si="1"/>
        <v>28600</v>
      </c>
      <c r="O24" s="43">
        <f>SUM(C24:N24)</f>
        <v>265200</v>
      </c>
    </row>
    <row r="25" spans="1:15">
      <c r="A25" s="3" t="s">
        <v>35</v>
      </c>
      <c r="B25" s="33">
        <v>8360.9423333333325</v>
      </c>
      <c r="C25" s="28">
        <f>C4*C8</f>
        <v>8450</v>
      </c>
      <c r="D25" s="18">
        <f t="shared" ref="D25:N25" si="2">D4*D8</f>
        <v>8450</v>
      </c>
      <c r="E25" s="18">
        <f t="shared" si="2"/>
        <v>8450</v>
      </c>
      <c r="F25" s="18">
        <f t="shared" si="2"/>
        <v>8450</v>
      </c>
      <c r="G25" s="18">
        <f t="shared" si="2"/>
        <v>8450</v>
      </c>
      <c r="H25" s="18">
        <f t="shared" si="2"/>
        <v>8450</v>
      </c>
      <c r="I25" s="18">
        <f t="shared" si="2"/>
        <v>8450</v>
      </c>
      <c r="J25" s="18">
        <f t="shared" si="2"/>
        <v>8450</v>
      </c>
      <c r="K25" s="18">
        <f t="shared" si="2"/>
        <v>8450</v>
      </c>
      <c r="L25" s="18">
        <f t="shared" si="2"/>
        <v>8450</v>
      </c>
      <c r="M25" s="18">
        <f t="shared" si="2"/>
        <v>8450</v>
      </c>
      <c r="N25" s="18">
        <f t="shared" si="2"/>
        <v>8450</v>
      </c>
      <c r="O25" s="43">
        <f>SUM(C25:N25)</f>
        <v>101400</v>
      </c>
    </row>
    <row r="26" spans="1:15">
      <c r="A26" s="3" t="s">
        <v>36</v>
      </c>
      <c r="B26" s="33">
        <v>3290.3666666666663</v>
      </c>
      <c r="C26" s="25">
        <v>3500</v>
      </c>
      <c r="D26" s="8">
        <v>3500</v>
      </c>
      <c r="E26" s="8">
        <v>3500</v>
      </c>
      <c r="F26" s="8">
        <v>3500</v>
      </c>
      <c r="G26" s="8">
        <v>3500</v>
      </c>
      <c r="H26" s="8">
        <v>3500</v>
      </c>
      <c r="I26" s="8">
        <v>3500</v>
      </c>
      <c r="J26" s="8">
        <v>3500</v>
      </c>
      <c r="K26" s="8">
        <v>3500</v>
      </c>
      <c r="L26" s="8">
        <v>3500</v>
      </c>
      <c r="M26" s="8">
        <v>3500</v>
      </c>
      <c r="N26" s="8">
        <v>3500</v>
      </c>
      <c r="O26" s="43">
        <f>SUM(C26:N26)</f>
        <v>42000</v>
      </c>
    </row>
    <row r="27" spans="1:15">
      <c r="A27" s="3" t="s">
        <v>21</v>
      </c>
      <c r="B27" s="33">
        <v>42499.32</v>
      </c>
      <c r="C27" s="28">
        <f>SUM(C24:C26)</f>
        <v>32750</v>
      </c>
      <c r="D27" s="18">
        <f t="shared" ref="D27:N27" si="3">SUM(D24:D26)</f>
        <v>32750</v>
      </c>
      <c r="E27" s="18">
        <f t="shared" si="3"/>
        <v>32750</v>
      </c>
      <c r="F27" s="18">
        <f t="shared" si="3"/>
        <v>32750</v>
      </c>
      <c r="G27" s="18">
        <f t="shared" si="3"/>
        <v>32750</v>
      </c>
      <c r="H27" s="18">
        <f t="shared" si="3"/>
        <v>32750</v>
      </c>
      <c r="I27" s="18">
        <f t="shared" si="3"/>
        <v>32750</v>
      </c>
      <c r="J27" s="18">
        <f t="shared" si="3"/>
        <v>32750</v>
      </c>
      <c r="K27" s="18">
        <f t="shared" si="3"/>
        <v>32750</v>
      </c>
      <c r="L27" s="18">
        <f t="shared" si="3"/>
        <v>32750</v>
      </c>
      <c r="M27" s="18">
        <f t="shared" si="3"/>
        <v>40550</v>
      </c>
      <c r="N27" s="18">
        <f t="shared" si="3"/>
        <v>40550</v>
      </c>
      <c r="O27" s="43">
        <f>SUM(O24:O26)</f>
        <v>408600</v>
      </c>
    </row>
    <row r="28" spans="1:15">
      <c r="A28" s="3" t="s">
        <v>25</v>
      </c>
      <c r="B28" s="33">
        <v>3299.2979999999998</v>
      </c>
      <c r="C28" s="28">
        <f>B29*(-1)</f>
        <v>4584.1040000000003</v>
      </c>
      <c r="D28" s="18">
        <f t="shared" ref="D28:N28" si="4">C29*(-1)</f>
        <v>4912.5</v>
      </c>
      <c r="E28" s="18">
        <f t="shared" si="4"/>
        <v>4912.5</v>
      </c>
      <c r="F28" s="18">
        <f t="shared" si="4"/>
        <v>4912.5</v>
      </c>
      <c r="G28" s="18">
        <f t="shared" si="4"/>
        <v>4912.5</v>
      </c>
      <c r="H28" s="18">
        <f t="shared" si="4"/>
        <v>4912.5</v>
      </c>
      <c r="I28" s="18">
        <f t="shared" si="4"/>
        <v>4912.5</v>
      </c>
      <c r="J28" s="18">
        <f t="shared" si="4"/>
        <v>4912.5</v>
      </c>
      <c r="K28" s="18">
        <f t="shared" si="4"/>
        <v>4912.5</v>
      </c>
      <c r="L28" s="18">
        <f t="shared" si="4"/>
        <v>4912.5</v>
      </c>
      <c r="M28" s="18">
        <f t="shared" si="4"/>
        <v>4912.5</v>
      </c>
      <c r="N28" s="18">
        <f t="shared" si="4"/>
        <v>4912.5</v>
      </c>
      <c r="O28" s="43">
        <f>C28</f>
        <v>4584.1040000000003</v>
      </c>
    </row>
    <row r="29" spans="1:15">
      <c r="A29" s="3" t="s">
        <v>26</v>
      </c>
      <c r="B29" s="33">
        <v>-4584.1040000000003</v>
      </c>
      <c r="C29" s="28">
        <f>(C4*C7*C11+C26+C25)*C12*(-1)</f>
        <v>-4912.5</v>
      </c>
      <c r="D29" s="18">
        <f t="shared" ref="D29:N29" si="5">(D4*D7*D11+D26+D25)*D12*(-1)</f>
        <v>-4912.5</v>
      </c>
      <c r="E29" s="18">
        <f t="shared" si="5"/>
        <v>-4912.5</v>
      </c>
      <c r="F29" s="18">
        <f t="shared" si="5"/>
        <v>-4912.5</v>
      </c>
      <c r="G29" s="18">
        <f t="shared" si="5"/>
        <v>-4912.5</v>
      </c>
      <c r="H29" s="18">
        <f t="shared" si="5"/>
        <v>-4912.5</v>
      </c>
      <c r="I29" s="18">
        <f t="shared" si="5"/>
        <v>-4912.5</v>
      </c>
      <c r="J29" s="18">
        <f t="shared" si="5"/>
        <v>-4912.5</v>
      </c>
      <c r="K29" s="18">
        <f t="shared" si="5"/>
        <v>-4912.5</v>
      </c>
      <c r="L29" s="18">
        <f t="shared" si="5"/>
        <v>-4912.5</v>
      </c>
      <c r="M29" s="18">
        <f t="shared" si="5"/>
        <v>-4912.5</v>
      </c>
      <c r="N29" s="18">
        <f t="shared" si="5"/>
        <v>-4912.5</v>
      </c>
      <c r="O29" s="43">
        <f>N29</f>
        <v>-4912.5</v>
      </c>
    </row>
    <row r="30" spans="1:15">
      <c r="A30" s="3" t="s">
        <v>9</v>
      </c>
      <c r="B30" s="33">
        <v>41214.514000000003</v>
      </c>
      <c r="C30" s="28">
        <f>SUM(C27:C29)</f>
        <v>32421.603999999999</v>
      </c>
      <c r="D30" s="18">
        <f t="shared" ref="D30:N30" si="6">SUM(D27:D29)</f>
        <v>32750</v>
      </c>
      <c r="E30" s="18">
        <f t="shared" si="6"/>
        <v>32750</v>
      </c>
      <c r="F30" s="18">
        <f t="shared" si="6"/>
        <v>32750</v>
      </c>
      <c r="G30" s="18">
        <f t="shared" si="6"/>
        <v>32750</v>
      </c>
      <c r="H30" s="18">
        <f t="shared" si="6"/>
        <v>32750</v>
      </c>
      <c r="I30" s="18">
        <f t="shared" si="6"/>
        <v>32750</v>
      </c>
      <c r="J30" s="18">
        <f t="shared" si="6"/>
        <v>32750</v>
      </c>
      <c r="K30" s="18">
        <f t="shared" si="6"/>
        <v>32750</v>
      </c>
      <c r="L30" s="18">
        <f t="shared" si="6"/>
        <v>32750</v>
      </c>
      <c r="M30" s="18">
        <f t="shared" si="6"/>
        <v>40550</v>
      </c>
      <c r="N30" s="18">
        <f t="shared" si="6"/>
        <v>40550</v>
      </c>
      <c r="O30" s="43">
        <f>SUM(O27:O29)</f>
        <v>408271.60399999999</v>
      </c>
    </row>
    <row r="31" spans="1:15">
      <c r="A31" s="5" t="s">
        <v>10</v>
      </c>
      <c r="B31" s="33">
        <v>41214.514000000003</v>
      </c>
      <c r="C31" s="28">
        <f>C30</f>
        <v>32421.603999999999</v>
      </c>
      <c r="D31" s="18">
        <f t="shared" ref="D31:N31" si="7">D30</f>
        <v>32750</v>
      </c>
      <c r="E31" s="18">
        <f t="shared" si="7"/>
        <v>32750</v>
      </c>
      <c r="F31" s="18">
        <f t="shared" si="7"/>
        <v>32750</v>
      </c>
      <c r="G31" s="18">
        <f t="shared" si="7"/>
        <v>32750</v>
      </c>
      <c r="H31" s="18">
        <f t="shared" si="7"/>
        <v>32750</v>
      </c>
      <c r="I31" s="18">
        <f t="shared" si="7"/>
        <v>32750</v>
      </c>
      <c r="J31" s="18">
        <f t="shared" si="7"/>
        <v>32750</v>
      </c>
      <c r="K31" s="18">
        <f t="shared" si="7"/>
        <v>32750</v>
      </c>
      <c r="L31" s="18">
        <f t="shared" si="7"/>
        <v>32750</v>
      </c>
      <c r="M31" s="18">
        <f t="shared" si="7"/>
        <v>40550</v>
      </c>
      <c r="N31" s="18">
        <f t="shared" si="7"/>
        <v>40550</v>
      </c>
      <c r="O31" s="43">
        <f>O30</f>
        <v>408271.60399999999</v>
      </c>
    </row>
    <row r="32" spans="1:15">
      <c r="A32" s="19" t="s">
        <v>11</v>
      </c>
      <c r="B32" s="37">
        <v>31676.326666666671</v>
      </c>
      <c r="C32" s="29">
        <f>C22-C31</f>
        <v>19578.396000000001</v>
      </c>
      <c r="D32" s="20">
        <f t="shared" ref="D32:N32" si="8">D22-D31</f>
        <v>19250</v>
      </c>
      <c r="E32" s="20">
        <f t="shared" si="8"/>
        <v>19250</v>
      </c>
      <c r="F32" s="20">
        <f t="shared" si="8"/>
        <v>19250</v>
      </c>
      <c r="G32" s="20">
        <f t="shared" si="8"/>
        <v>19250</v>
      </c>
      <c r="H32" s="20">
        <f t="shared" si="8"/>
        <v>19250</v>
      </c>
      <c r="I32" s="20">
        <f t="shared" si="8"/>
        <v>19250</v>
      </c>
      <c r="J32" s="20">
        <f t="shared" si="8"/>
        <v>19250</v>
      </c>
      <c r="K32" s="20">
        <f t="shared" si="8"/>
        <v>19250</v>
      </c>
      <c r="L32" s="20">
        <f t="shared" si="8"/>
        <v>19250</v>
      </c>
      <c r="M32" s="20">
        <f t="shared" si="8"/>
        <v>24450</v>
      </c>
      <c r="N32" s="20">
        <f t="shared" si="8"/>
        <v>24450</v>
      </c>
      <c r="O32" s="44">
        <f>O22-O31</f>
        <v>241728.39600000001</v>
      </c>
    </row>
    <row r="33" spans="1:16">
      <c r="A33" s="3" t="s">
        <v>12</v>
      </c>
      <c r="B33" s="33"/>
      <c r="C33" s="25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36"/>
    </row>
    <row r="34" spans="1:16">
      <c r="A34" s="3" t="s">
        <v>22</v>
      </c>
      <c r="B34" s="33">
        <v>4736.2273333333324</v>
      </c>
      <c r="C34" s="28">
        <f>C9*C5</f>
        <v>4500</v>
      </c>
      <c r="D34" s="18">
        <f t="shared" ref="D34:N34" si="9">D9*D5</f>
        <v>4500</v>
      </c>
      <c r="E34" s="18">
        <f t="shared" si="9"/>
        <v>4500</v>
      </c>
      <c r="F34" s="18">
        <f t="shared" si="9"/>
        <v>4500</v>
      </c>
      <c r="G34" s="18">
        <f t="shared" si="9"/>
        <v>4500</v>
      </c>
      <c r="H34" s="18">
        <f t="shared" si="9"/>
        <v>4500</v>
      </c>
      <c r="I34" s="18">
        <f t="shared" si="9"/>
        <v>4500</v>
      </c>
      <c r="J34" s="18">
        <f t="shared" si="9"/>
        <v>4500</v>
      </c>
      <c r="K34" s="18">
        <f t="shared" si="9"/>
        <v>4500</v>
      </c>
      <c r="L34" s="18">
        <f t="shared" si="9"/>
        <v>4500</v>
      </c>
      <c r="M34" s="18">
        <f t="shared" si="9"/>
        <v>4500</v>
      </c>
      <c r="N34" s="18">
        <f t="shared" si="9"/>
        <v>4500</v>
      </c>
      <c r="O34" s="43">
        <f t="shared" ref="O34:O39" si="10">SUM(C34:N34)</f>
        <v>54000</v>
      </c>
    </row>
    <row r="35" spans="1:16">
      <c r="A35" s="3" t="s">
        <v>23</v>
      </c>
      <c r="B35" s="33">
        <v>233.744</v>
      </c>
      <c r="C35" s="25">
        <v>250</v>
      </c>
      <c r="D35" s="8">
        <v>250</v>
      </c>
      <c r="E35" s="8">
        <v>250</v>
      </c>
      <c r="F35" s="8">
        <v>250</v>
      </c>
      <c r="G35" s="8">
        <v>250</v>
      </c>
      <c r="H35" s="8">
        <v>250</v>
      </c>
      <c r="I35" s="8">
        <v>250</v>
      </c>
      <c r="J35" s="8">
        <v>250</v>
      </c>
      <c r="K35" s="8">
        <v>250</v>
      </c>
      <c r="L35" s="8">
        <v>250</v>
      </c>
      <c r="M35" s="8">
        <v>250</v>
      </c>
      <c r="N35" s="8">
        <v>250</v>
      </c>
      <c r="O35" s="43">
        <f t="shared" si="10"/>
        <v>3000</v>
      </c>
    </row>
    <row r="36" spans="1:16">
      <c r="A36" s="3" t="s">
        <v>13</v>
      </c>
      <c r="B36" s="33">
        <v>53.073666666666661</v>
      </c>
      <c r="C36" s="25">
        <v>50</v>
      </c>
      <c r="D36" s="8">
        <v>50</v>
      </c>
      <c r="E36" s="8">
        <v>50</v>
      </c>
      <c r="F36" s="8">
        <v>50</v>
      </c>
      <c r="G36" s="8">
        <v>50</v>
      </c>
      <c r="H36" s="8">
        <v>50</v>
      </c>
      <c r="I36" s="8">
        <v>50</v>
      </c>
      <c r="J36" s="8">
        <v>50</v>
      </c>
      <c r="K36" s="8">
        <v>50</v>
      </c>
      <c r="L36" s="8">
        <v>50</v>
      </c>
      <c r="M36" s="8">
        <v>50</v>
      </c>
      <c r="N36" s="8">
        <v>50</v>
      </c>
      <c r="O36" s="43">
        <f t="shared" si="10"/>
        <v>600</v>
      </c>
    </row>
    <row r="37" spans="1:16">
      <c r="A37" s="3" t="s">
        <v>14</v>
      </c>
      <c r="B37" s="33">
        <v>968.10699999999997</v>
      </c>
      <c r="C37" s="28">
        <f>C10*C6</f>
        <v>1540</v>
      </c>
      <c r="D37" s="18">
        <f t="shared" ref="D37:N37" si="11">D10*D6</f>
        <v>1540</v>
      </c>
      <c r="E37" s="18">
        <f t="shared" si="11"/>
        <v>1540</v>
      </c>
      <c r="F37" s="18">
        <f t="shared" si="11"/>
        <v>1540</v>
      </c>
      <c r="G37" s="18">
        <f t="shared" si="11"/>
        <v>1540</v>
      </c>
      <c r="H37" s="18">
        <f t="shared" si="11"/>
        <v>1540</v>
      </c>
      <c r="I37" s="18">
        <f t="shared" si="11"/>
        <v>1540</v>
      </c>
      <c r="J37" s="18">
        <f t="shared" si="11"/>
        <v>1540</v>
      </c>
      <c r="K37" s="18">
        <f t="shared" si="11"/>
        <v>1540</v>
      </c>
      <c r="L37" s="18">
        <f t="shared" si="11"/>
        <v>1540</v>
      </c>
      <c r="M37" s="18">
        <f t="shared" si="11"/>
        <v>1540</v>
      </c>
      <c r="N37" s="18">
        <f t="shared" si="11"/>
        <v>1540</v>
      </c>
      <c r="O37" s="43">
        <f t="shared" si="10"/>
        <v>18480</v>
      </c>
    </row>
    <row r="38" spans="1:16">
      <c r="A38" s="3" t="s">
        <v>15</v>
      </c>
      <c r="B38" s="33">
        <v>122</v>
      </c>
      <c r="C38" s="25">
        <v>122</v>
      </c>
      <c r="D38" s="8">
        <v>122</v>
      </c>
      <c r="E38" s="8">
        <v>122</v>
      </c>
      <c r="F38" s="8">
        <v>122</v>
      </c>
      <c r="G38" s="8">
        <v>122</v>
      </c>
      <c r="H38" s="8">
        <v>122</v>
      </c>
      <c r="I38" s="8">
        <v>122</v>
      </c>
      <c r="J38" s="8">
        <v>122</v>
      </c>
      <c r="K38" s="8">
        <v>122</v>
      </c>
      <c r="L38" s="8">
        <v>122</v>
      </c>
      <c r="M38" s="8">
        <v>122</v>
      </c>
      <c r="N38" s="8">
        <v>122</v>
      </c>
      <c r="O38" s="43">
        <f t="shared" si="10"/>
        <v>1464</v>
      </c>
    </row>
    <row r="39" spans="1:16">
      <c r="A39" s="3" t="s">
        <v>24</v>
      </c>
      <c r="B39" s="33">
        <v>64.555666666666667</v>
      </c>
      <c r="C39" s="25">
        <f>65+C18*(C4+C5+C6)</f>
        <v>91</v>
      </c>
      <c r="D39" s="8">
        <f t="shared" ref="D39:N39" si="12">65+D18*(D4+D5+D6)</f>
        <v>91</v>
      </c>
      <c r="E39" s="8">
        <f t="shared" si="12"/>
        <v>91</v>
      </c>
      <c r="F39" s="8">
        <f t="shared" si="12"/>
        <v>91</v>
      </c>
      <c r="G39" s="8">
        <f t="shared" si="12"/>
        <v>91</v>
      </c>
      <c r="H39" s="8">
        <f t="shared" si="12"/>
        <v>91</v>
      </c>
      <c r="I39" s="8">
        <f t="shared" si="12"/>
        <v>91</v>
      </c>
      <c r="J39" s="8">
        <f t="shared" si="12"/>
        <v>91</v>
      </c>
      <c r="K39" s="8">
        <f t="shared" si="12"/>
        <v>91</v>
      </c>
      <c r="L39" s="8">
        <f t="shared" si="12"/>
        <v>91</v>
      </c>
      <c r="M39" s="8">
        <f t="shared" si="12"/>
        <v>91</v>
      </c>
      <c r="N39" s="8">
        <f t="shared" si="12"/>
        <v>91</v>
      </c>
      <c r="O39" s="43">
        <f t="shared" si="10"/>
        <v>1092</v>
      </c>
    </row>
    <row r="40" spans="1:16">
      <c r="A40" s="21" t="s">
        <v>16</v>
      </c>
      <c r="B40" s="33">
        <v>6134.0573333333332</v>
      </c>
      <c r="C40" s="28">
        <f>SUM(C34:C39)</f>
        <v>6553</v>
      </c>
      <c r="D40" s="22">
        <f t="shared" ref="D40:N40" si="13">SUM(D34:D39)</f>
        <v>6553</v>
      </c>
      <c r="E40" s="22">
        <f t="shared" si="13"/>
        <v>6553</v>
      </c>
      <c r="F40" s="22">
        <f t="shared" si="13"/>
        <v>6553</v>
      </c>
      <c r="G40" s="22">
        <f t="shared" si="13"/>
        <v>6553</v>
      </c>
      <c r="H40" s="22">
        <f t="shared" si="13"/>
        <v>6553</v>
      </c>
      <c r="I40" s="22">
        <f t="shared" si="13"/>
        <v>6553</v>
      </c>
      <c r="J40" s="22">
        <f t="shared" si="13"/>
        <v>6553</v>
      </c>
      <c r="K40" s="22">
        <f t="shared" si="13"/>
        <v>6553</v>
      </c>
      <c r="L40" s="22">
        <f t="shared" si="13"/>
        <v>6553</v>
      </c>
      <c r="M40" s="22">
        <f t="shared" si="13"/>
        <v>6553</v>
      </c>
      <c r="N40" s="22">
        <f t="shared" si="13"/>
        <v>6553</v>
      </c>
      <c r="O40" s="43">
        <f>SUM(O34:O39)</f>
        <v>78636</v>
      </c>
    </row>
    <row r="41" spans="1:16">
      <c r="A41" s="19" t="s">
        <v>17</v>
      </c>
      <c r="B41" s="37">
        <v>25542.269333333341</v>
      </c>
      <c r="C41" s="30">
        <f>C32-C40</f>
        <v>13025.396000000001</v>
      </c>
      <c r="D41" s="23">
        <f t="shared" ref="D41:N41" si="14">D32-D40</f>
        <v>12697</v>
      </c>
      <c r="E41" s="23">
        <f t="shared" si="14"/>
        <v>12697</v>
      </c>
      <c r="F41" s="23">
        <f t="shared" si="14"/>
        <v>12697</v>
      </c>
      <c r="G41" s="23">
        <f t="shared" si="14"/>
        <v>12697</v>
      </c>
      <c r="H41" s="23">
        <f t="shared" si="14"/>
        <v>12697</v>
      </c>
      <c r="I41" s="23">
        <f t="shared" si="14"/>
        <v>12697</v>
      </c>
      <c r="J41" s="23">
        <f t="shared" si="14"/>
        <v>12697</v>
      </c>
      <c r="K41" s="23">
        <f t="shared" si="14"/>
        <v>12697</v>
      </c>
      <c r="L41" s="23">
        <f t="shared" si="14"/>
        <v>12697</v>
      </c>
      <c r="M41" s="23">
        <f t="shared" si="14"/>
        <v>17897</v>
      </c>
      <c r="N41" s="23">
        <f t="shared" si="14"/>
        <v>17897</v>
      </c>
      <c r="O41" s="44">
        <f>O32-O40</f>
        <v>163092.39600000001</v>
      </c>
      <c r="P41" s="48">
        <f>O41/O22</f>
        <v>0.25091137846153849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J46" sqref="J46"/>
    </sheetView>
  </sheetViews>
  <sheetFormatPr defaultRowHeight="13.5"/>
  <cols>
    <col min="1" max="1" width="26.75" bestFit="1" customWidth="1"/>
    <col min="2" max="2" width="14.375" customWidth="1"/>
    <col min="3" max="14" width="12.625" customWidth="1"/>
    <col min="15" max="15" width="12.25" customWidth="1"/>
  </cols>
  <sheetData>
    <row r="1" spans="1:15">
      <c r="A1" s="38" t="s">
        <v>28</v>
      </c>
      <c r="B1" s="39" t="s">
        <v>48</v>
      </c>
      <c r="C1" s="40">
        <v>42095</v>
      </c>
      <c r="D1" s="41">
        <v>42125</v>
      </c>
      <c r="E1" s="41">
        <v>42156</v>
      </c>
      <c r="F1" s="41">
        <v>42186</v>
      </c>
      <c r="G1" s="41">
        <v>42217</v>
      </c>
      <c r="H1" s="41">
        <v>42248</v>
      </c>
      <c r="I1" s="41">
        <v>42278</v>
      </c>
      <c r="J1" s="41">
        <v>42309</v>
      </c>
      <c r="K1" s="41">
        <v>42339</v>
      </c>
      <c r="L1" s="41">
        <v>42370</v>
      </c>
      <c r="M1" s="41">
        <v>42401</v>
      </c>
      <c r="N1" s="41">
        <v>42430</v>
      </c>
      <c r="O1" s="42" t="s">
        <v>60</v>
      </c>
    </row>
    <row r="2" spans="1:15">
      <c r="A2" s="2"/>
      <c r="B2" s="31"/>
      <c r="C2" s="24"/>
      <c r="O2" s="36"/>
    </row>
    <row r="3" spans="1:15">
      <c r="A3" s="14" t="s">
        <v>59</v>
      </c>
      <c r="B3" s="32"/>
      <c r="C3" s="24"/>
      <c r="O3" s="36"/>
    </row>
    <row r="4" spans="1:15">
      <c r="A4" t="s">
        <v>39</v>
      </c>
      <c r="B4" s="33">
        <v>13</v>
      </c>
      <c r="C4" s="25">
        <v>13</v>
      </c>
      <c r="D4" s="8">
        <v>13</v>
      </c>
      <c r="E4" s="8">
        <v>13</v>
      </c>
      <c r="F4" s="8">
        <v>13</v>
      </c>
      <c r="G4" s="8">
        <v>13</v>
      </c>
      <c r="H4" s="8">
        <v>13</v>
      </c>
      <c r="I4" s="8">
        <v>13</v>
      </c>
      <c r="J4" s="8">
        <v>13</v>
      </c>
      <c r="K4" s="8">
        <v>13</v>
      </c>
      <c r="L4" s="8">
        <v>13</v>
      </c>
      <c r="M4" s="8">
        <v>13</v>
      </c>
      <c r="N4" s="8">
        <v>13</v>
      </c>
      <c r="O4" s="36"/>
    </row>
    <row r="5" spans="1:15">
      <c r="A5" t="s">
        <v>31</v>
      </c>
      <c r="B5" s="34">
        <v>6</v>
      </c>
      <c r="C5" s="25">
        <v>6</v>
      </c>
      <c r="D5" s="8">
        <v>6</v>
      </c>
      <c r="E5" s="8">
        <v>6</v>
      </c>
      <c r="F5" s="8">
        <v>6</v>
      </c>
      <c r="G5" s="8">
        <v>6</v>
      </c>
      <c r="H5" s="8">
        <v>6</v>
      </c>
      <c r="I5" s="8">
        <v>6</v>
      </c>
      <c r="J5" s="8">
        <v>6</v>
      </c>
      <c r="K5" s="8">
        <v>6</v>
      </c>
      <c r="L5" s="8">
        <v>6</v>
      </c>
      <c r="M5" s="8">
        <v>6</v>
      </c>
      <c r="N5" s="8">
        <v>6</v>
      </c>
      <c r="O5" s="36"/>
    </row>
    <row r="6" spans="1:15">
      <c r="A6" t="s">
        <v>44</v>
      </c>
      <c r="B6" s="34">
        <v>4</v>
      </c>
      <c r="C6" s="46">
        <v>7</v>
      </c>
      <c r="D6" s="47">
        <v>7</v>
      </c>
      <c r="E6" s="47">
        <v>7</v>
      </c>
      <c r="F6" s="47">
        <v>7</v>
      </c>
      <c r="G6" s="47">
        <v>7</v>
      </c>
      <c r="H6" s="47">
        <v>7</v>
      </c>
      <c r="I6" s="47">
        <v>7</v>
      </c>
      <c r="J6" s="47">
        <v>7</v>
      </c>
      <c r="K6" s="47">
        <v>7</v>
      </c>
      <c r="L6" s="47">
        <v>7</v>
      </c>
      <c r="M6" s="47">
        <v>7</v>
      </c>
      <c r="N6" s="47">
        <v>7</v>
      </c>
      <c r="O6" s="36"/>
    </row>
    <row r="7" spans="1:15">
      <c r="A7" t="s">
        <v>52</v>
      </c>
      <c r="B7" s="33">
        <v>5606.9877435897442</v>
      </c>
      <c r="C7" s="25">
        <v>4000</v>
      </c>
      <c r="D7" s="8">
        <v>4000</v>
      </c>
      <c r="E7" s="8">
        <v>4000</v>
      </c>
      <c r="F7" s="8">
        <v>4000</v>
      </c>
      <c r="G7" s="8">
        <v>4000</v>
      </c>
      <c r="H7" s="47">
        <v>4200</v>
      </c>
      <c r="I7" s="47">
        <v>4200</v>
      </c>
      <c r="J7" s="47">
        <v>4200</v>
      </c>
      <c r="K7" s="47">
        <v>4200</v>
      </c>
      <c r="L7" s="47">
        <v>4400</v>
      </c>
      <c r="M7" s="47">
        <v>4400</v>
      </c>
      <c r="N7" s="47">
        <v>4400</v>
      </c>
      <c r="O7" s="36"/>
    </row>
    <row r="8" spans="1:15">
      <c r="A8" t="s">
        <v>53</v>
      </c>
      <c r="B8" s="33">
        <v>643.14941025641019</v>
      </c>
      <c r="C8" s="25">
        <v>650</v>
      </c>
      <c r="D8" s="8">
        <v>650</v>
      </c>
      <c r="E8" s="8">
        <v>650</v>
      </c>
      <c r="F8" s="8">
        <v>650</v>
      </c>
      <c r="G8" s="8">
        <v>650</v>
      </c>
      <c r="H8" s="8">
        <v>650</v>
      </c>
      <c r="I8" s="8">
        <v>650</v>
      </c>
      <c r="J8" s="8">
        <v>650</v>
      </c>
      <c r="K8" s="8">
        <v>650</v>
      </c>
      <c r="L8" s="8">
        <v>650</v>
      </c>
      <c r="M8" s="8">
        <v>650</v>
      </c>
      <c r="N8" s="8">
        <v>650</v>
      </c>
      <c r="O8" s="36"/>
    </row>
    <row r="9" spans="1:15">
      <c r="A9" t="s">
        <v>54</v>
      </c>
      <c r="B9" s="33">
        <v>789.37122222222206</v>
      </c>
      <c r="C9" s="25">
        <v>750</v>
      </c>
      <c r="D9" s="8">
        <v>750</v>
      </c>
      <c r="E9" s="8">
        <v>750</v>
      </c>
      <c r="F9" s="8">
        <v>750</v>
      </c>
      <c r="G9" s="8">
        <v>750</v>
      </c>
      <c r="H9" s="8">
        <v>750</v>
      </c>
      <c r="I9" s="8">
        <v>750</v>
      </c>
      <c r="J9" s="8">
        <v>750</v>
      </c>
      <c r="K9" s="8">
        <v>750</v>
      </c>
      <c r="L9" s="8">
        <v>750</v>
      </c>
      <c r="M9" s="8">
        <v>750</v>
      </c>
      <c r="N9" s="8">
        <v>750</v>
      </c>
      <c r="O9" s="36"/>
    </row>
    <row r="10" spans="1:15">
      <c r="A10" t="s">
        <v>55</v>
      </c>
      <c r="B10" s="33">
        <v>242.02674999999999</v>
      </c>
      <c r="C10" s="25">
        <v>220</v>
      </c>
      <c r="D10" s="8">
        <v>220</v>
      </c>
      <c r="E10" s="8">
        <v>220</v>
      </c>
      <c r="F10" s="8">
        <v>220</v>
      </c>
      <c r="G10" s="8">
        <v>220</v>
      </c>
      <c r="H10" s="8">
        <v>220</v>
      </c>
      <c r="I10" s="8">
        <v>220</v>
      </c>
      <c r="J10" s="8">
        <v>220</v>
      </c>
      <c r="K10" s="8">
        <v>220</v>
      </c>
      <c r="L10" s="8">
        <v>220</v>
      </c>
      <c r="M10" s="8">
        <v>220</v>
      </c>
      <c r="N10" s="8">
        <v>220</v>
      </c>
      <c r="O10" s="36"/>
    </row>
    <row r="11" spans="1:15">
      <c r="A11" t="s">
        <v>41</v>
      </c>
      <c r="B11" s="35">
        <v>0.42320833067448682</v>
      </c>
      <c r="C11" s="26">
        <v>0.4</v>
      </c>
      <c r="D11" s="15">
        <v>0.4</v>
      </c>
      <c r="E11" s="15">
        <v>0.4</v>
      </c>
      <c r="F11" s="15">
        <v>0.4</v>
      </c>
      <c r="G11" s="15">
        <v>0.4</v>
      </c>
      <c r="H11" s="15">
        <v>0.4</v>
      </c>
      <c r="I11" s="15">
        <v>0.4</v>
      </c>
      <c r="J11" s="15">
        <v>0.4</v>
      </c>
      <c r="K11" s="15">
        <v>0.4</v>
      </c>
      <c r="L11" s="15">
        <v>0.4</v>
      </c>
      <c r="M11" s="15">
        <v>0.4</v>
      </c>
      <c r="N11" s="15">
        <v>0.4</v>
      </c>
      <c r="O11" s="36"/>
    </row>
    <row r="12" spans="1:15">
      <c r="A12" t="s">
        <v>56</v>
      </c>
      <c r="B12" s="35"/>
      <c r="C12" s="27">
        <v>0.15</v>
      </c>
      <c r="D12" s="17">
        <v>0.15</v>
      </c>
      <c r="E12" s="17">
        <v>0.15</v>
      </c>
      <c r="F12" s="17">
        <v>0.15</v>
      </c>
      <c r="G12" s="17">
        <v>0.15</v>
      </c>
      <c r="H12" s="17">
        <v>0.15</v>
      </c>
      <c r="I12" s="17">
        <v>0.15</v>
      </c>
      <c r="J12" s="17">
        <v>0.15</v>
      </c>
      <c r="K12" s="17">
        <v>0.15</v>
      </c>
      <c r="L12" s="17">
        <v>0.15</v>
      </c>
      <c r="M12" s="17">
        <v>0.15</v>
      </c>
      <c r="N12" s="17">
        <v>0.15</v>
      </c>
      <c r="O12" s="36"/>
    </row>
    <row r="13" spans="1:15">
      <c r="A13" t="s">
        <v>57</v>
      </c>
      <c r="B13" s="35"/>
      <c r="C13" s="27"/>
      <c r="D13" s="17"/>
      <c r="E13" s="45">
        <v>0.5</v>
      </c>
      <c r="F13" s="45">
        <v>0.5</v>
      </c>
      <c r="G13" s="45">
        <v>0.5</v>
      </c>
      <c r="H13" s="45">
        <v>1</v>
      </c>
      <c r="I13" s="45">
        <v>1</v>
      </c>
      <c r="J13" s="45">
        <v>1</v>
      </c>
      <c r="K13" s="45">
        <v>1</v>
      </c>
      <c r="L13" s="45">
        <v>2</v>
      </c>
      <c r="M13" s="45">
        <v>2</v>
      </c>
      <c r="N13" s="45">
        <v>2</v>
      </c>
      <c r="O13" s="36"/>
    </row>
    <row r="14" spans="1:15">
      <c r="A14" t="s">
        <v>51</v>
      </c>
      <c r="B14" s="35"/>
      <c r="C14" s="25">
        <v>1000</v>
      </c>
      <c r="D14" s="8">
        <v>1000</v>
      </c>
      <c r="E14" s="8">
        <v>1000</v>
      </c>
      <c r="F14" s="8">
        <v>1000</v>
      </c>
      <c r="G14" s="8">
        <v>1000</v>
      </c>
      <c r="H14" s="8">
        <v>1000</v>
      </c>
      <c r="I14" s="8">
        <v>1000</v>
      </c>
      <c r="J14" s="8">
        <v>1000</v>
      </c>
      <c r="K14" s="8">
        <v>1000</v>
      </c>
      <c r="L14" s="8">
        <v>1000</v>
      </c>
      <c r="M14" s="8">
        <v>1000</v>
      </c>
      <c r="N14" s="8">
        <v>1000</v>
      </c>
      <c r="O14" s="36"/>
    </row>
    <row r="15" spans="1:15">
      <c r="A15" t="s">
        <v>58</v>
      </c>
      <c r="B15" s="35"/>
      <c r="C15" s="25">
        <v>600</v>
      </c>
      <c r="D15" s="8">
        <v>600</v>
      </c>
      <c r="E15" s="8">
        <v>600</v>
      </c>
      <c r="F15" s="8">
        <v>600</v>
      </c>
      <c r="G15" s="8">
        <v>600</v>
      </c>
      <c r="H15" s="8">
        <v>600</v>
      </c>
      <c r="I15" s="8">
        <v>600</v>
      </c>
      <c r="J15" s="8">
        <v>600</v>
      </c>
      <c r="K15" s="8">
        <v>600</v>
      </c>
      <c r="L15" s="8">
        <v>600</v>
      </c>
      <c r="M15" s="8">
        <v>600</v>
      </c>
      <c r="N15" s="8">
        <v>600</v>
      </c>
      <c r="O15" s="36"/>
    </row>
    <row r="16" spans="1:15">
      <c r="B16" s="35"/>
      <c r="C16" s="2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36"/>
    </row>
    <row r="17" spans="1:15">
      <c r="A17" t="s">
        <v>61</v>
      </c>
      <c r="B17" s="35"/>
      <c r="C17" s="2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36"/>
    </row>
    <row r="18" spans="1:15">
      <c r="A18" t="s">
        <v>62</v>
      </c>
      <c r="B18" s="35"/>
      <c r="C18" s="46">
        <v>1</v>
      </c>
      <c r="D18" s="47">
        <v>1</v>
      </c>
      <c r="E18" s="47">
        <v>1</v>
      </c>
      <c r="F18" s="47">
        <v>1</v>
      </c>
      <c r="G18" s="47">
        <v>1</v>
      </c>
      <c r="H18" s="47">
        <v>1</v>
      </c>
      <c r="I18" s="47">
        <v>1</v>
      </c>
      <c r="J18" s="47">
        <v>1</v>
      </c>
      <c r="K18" s="47">
        <v>1</v>
      </c>
      <c r="L18" s="47">
        <v>1</v>
      </c>
      <c r="M18" s="47">
        <v>1</v>
      </c>
      <c r="N18" s="47">
        <v>1</v>
      </c>
      <c r="O18" s="36"/>
    </row>
    <row r="19" spans="1:15">
      <c r="B19" s="35"/>
      <c r="C19" s="25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36"/>
    </row>
    <row r="20" spans="1:15">
      <c r="B20" s="36"/>
      <c r="C20" s="25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36"/>
    </row>
    <row r="21" spans="1:15">
      <c r="A21" s="14" t="s">
        <v>46</v>
      </c>
      <c r="B21" s="31"/>
      <c r="C21" s="25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36"/>
    </row>
    <row r="22" spans="1:15">
      <c r="A22" s="3" t="s">
        <v>0</v>
      </c>
      <c r="B22" s="33">
        <v>72890.840666666671</v>
      </c>
      <c r="C22" s="28">
        <f>C4*C7+C13*C14*C4</f>
        <v>52000</v>
      </c>
      <c r="D22" s="18">
        <f t="shared" ref="D22:N22" si="0">D4*D7+D13*D14*D4</f>
        <v>52000</v>
      </c>
      <c r="E22" s="18">
        <f t="shared" si="0"/>
        <v>58500</v>
      </c>
      <c r="F22" s="18">
        <f t="shared" si="0"/>
        <v>58500</v>
      </c>
      <c r="G22" s="18">
        <f t="shared" si="0"/>
        <v>58500</v>
      </c>
      <c r="H22" s="18">
        <f t="shared" si="0"/>
        <v>67600</v>
      </c>
      <c r="I22" s="18">
        <f t="shared" si="0"/>
        <v>67600</v>
      </c>
      <c r="J22" s="18">
        <f t="shared" si="0"/>
        <v>67600</v>
      </c>
      <c r="K22" s="18">
        <f t="shared" si="0"/>
        <v>67600</v>
      </c>
      <c r="L22" s="18">
        <f t="shared" si="0"/>
        <v>83200</v>
      </c>
      <c r="M22" s="18">
        <f t="shared" si="0"/>
        <v>83200</v>
      </c>
      <c r="N22" s="18">
        <f t="shared" si="0"/>
        <v>83200</v>
      </c>
      <c r="O22" s="43">
        <f>SUM(C22:N22)</f>
        <v>799500</v>
      </c>
    </row>
    <row r="23" spans="1:15">
      <c r="A23" s="3" t="s">
        <v>2</v>
      </c>
      <c r="B23" s="33"/>
      <c r="C23" s="25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36"/>
    </row>
    <row r="24" spans="1:15">
      <c r="A24" s="3" t="s">
        <v>34</v>
      </c>
      <c r="B24" s="33">
        <v>30848.010999999999</v>
      </c>
      <c r="C24" s="28">
        <f>C4*C7*C11+C13*C4*C15</f>
        <v>20800</v>
      </c>
      <c r="D24" s="18">
        <f t="shared" ref="D24:N24" si="1">D4*D7*D11+D13*D4*D15</f>
        <v>20800</v>
      </c>
      <c r="E24" s="18">
        <f t="shared" si="1"/>
        <v>24700</v>
      </c>
      <c r="F24" s="18">
        <f t="shared" si="1"/>
        <v>24700</v>
      </c>
      <c r="G24" s="18">
        <f t="shared" si="1"/>
        <v>24700</v>
      </c>
      <c r="H24" s="18">
        <f t="shared" si="1"/>
        <v>29640</v>
      </c>
      <c r="I24" s="18">
        <f t="shared" si="1"/>
        <v>29640</v>
      </c>
      <c r="J24" s="18">
        <f t="shared" si="1"/>
        <v>29640</v>
      </c>
      <c r="K24" s="18">
        <f t="shared" si="1"/>
        <v>29640</v>
      </c>
      <c r="L24" s="18">
        <f t="shared" si="1"/>
        <v>38480</v>
      </c>
      <c r="M24" s="18">
        <f t="shared" si="1"/>
        <v>38480</v>
      </c>
      <c r="N24" s="18">
        <f t="shared" si="1"/>
        <v>38480</v>
      </c>
      <c r="O24" s="43">
        <f>SUM(C24:N24)</f>
        <v>349700</v>
      </c>
    </row>
    <row r="25" spans="1:15">
      <c r="A25" s="3" t="s">
        <v>35</v>
      </c>
      <c r="B25" s="33">
        <v>8360.9423333333325</v>
      </c>
      <c r="C25" s="28">
        <f>C4*C8</f>
        <v>8450</v>
      </c>
      <c r="D25" s="18">
        <f t="shared" ref="D25:N25" si="2">D4*D8</f>
        <v>8450</v>
      </c>
      <c r="E25" s="18">
        <f t="shared" si="2"/>
        <v>8450</v>
      </c>
      <c r="F25" s="18">
        <f t="shared" si="2"/>
        <v>8450</v>
      </c>
      <c r="G25" s="18">
        <f t="shared" si="2"/>
        <v>8450</v>
      </c>
      <c r="H25" s="18">
        <f t="shared" si="2"/>
        <v>8450</v>
      </c>
      <c r="I25" s="18">
        <f t="shared" si="2"/>
        <v>8450</v>
      </c>
      <c r="J25" s="18">
        <f t="shared" si="2"/>
        <v>8450</v>
      </c>
      <c r="K25" s="18">
        <f t="shared" si="2"/>
        <v>8450</v>
      </c>
      <c r="L25" s="18">
        <f t="shared" si="2"/>
        <v>8450</v>
      </c>
      <c r="M25" s="18">
        <f t="shared" si="2"/>
        <v>8450</v>
      </c>
      <c r="N25" s="18">
        <f t="shared" si="2"/>
        <v>8450</v>
      </c>
      <c r="O25" s="43">
        <f>SUM(C25:N25)</f>
        <v>101400</v>
      </c>
    </row>
    <row r="26" spans="1:15">
      <c r="A26" s="3" t="s">
        <v>36</v>
      </c>
      <c r="B26" s="33">
        <v>3290.3666666666663</v>
      </c>
      <c r="C26" s="25">
        <v>3500</v>
      </c>
      <c r="D26" s="8">
        <v>3500</v>
      </c>
      <c r="E26" s="8">
        <v>3500</v>
      </c>
      <c r="F26" s="8">
        <v>3500</v>
      </c>
      <c r="G26" s="8">
        <v>3500</v>
      </c>
      <c r="H26" s="8">
        <v>3500</v>
      </c>
      <c r="I26" s="8">
        <v>3500</v>
      </c>
      <c r="J26" s="8">
        <v>3500</v>
      </c>
      <c r="K26" s="8">
        <v>3500</v>
      </c>
      <c r="L26" s="8">
        <v>3500</v>
      </c>
      <c r="M26" s="8">
        <v>3500</v>
      </c>
      <c r="N26" s="8">
        <v>3500</v>
      </c>
      <c r="O26" s="43">
        <f>SUM(C26:N26)</f>
        <v>42000</v>
      </c>
    </row>
    <row r="27" spans="1:15">
      <c r="A27" s="3" t="s">
        <v>21</v>
      </c>
      <c r="B27" s="33">
        <v>42499.32</v>
      </c>
      <c r="C27" s="28">
        <f>SUM(C24:C26)</f>
        <v>32750</v>
      </c>
      <c r="D27" s="18">
        <f t="shared" ref="D27:N27" si="3">SUM(D24:D26)</f>
        <v>32750</v>
      </c>
      <c r="E27" s="18">
        <f t="shared" si="3"/>
        <v>36650</v>
      </c>
      <c r="F27" s="18">
        <f t="shared" si="3"/>
        <v>36650</v>
      </c>
      <c r="G27" s="18">
        <f t="shared" si="3"/>
        <v>36650</v>
      </c>
      <c r="H27" s="18">
        <f t="shared" si="3"/>
        <v>41590</v>
      </c>
      <c r="I27" s="18">
        <f t="shared" si="3"/>
        <v>41590</v>
      </c>
      <c r="J27" s="18">
        <f t="shared" si="3"/>
        <v>41590</v>
      </c>
      <c r="K27" s="18">
        <f t="shared" si="3"/>
        <v>41590</v>
      </c>
      <c r="L27" s="18">
        <f t="shared" si="3"/>
        <v>50430</v>
      </c>
      <c r="M27" s="18">
        <f t="shared" si="3"/>
        <v>50430</v>
      </c>
      <c r="N27" s="18">
        <f t="shared" si="3"/>
        <v>50430</v>
      </c>
      <c r="O27" s="43">
        <f>SUM(O24:O26)</f>
        <v>493100</v>
      </c>
    </row>
    <row r="28" spans="1:15">
      <c r="A28" s="3" t="s">
        <v>25</v>
      </c>
      <c r="B28" s="33">
        <v>3299.2979999999998</v>
      </c>
      <c r="C28" s="28">
        <f>B29*(-1)</f>
        <v>4584.1040000000003</v>
      </c>
      <c r="D28" s="18">
        <f t="shared" ref="D28:N28" si="4">C29*(-1)</f>
        <v>4912.5</v>
      </c>
      <c r="E28" s="18">
        <f t="shared" si="4"/>
        <v>4912.5</v>
      </c>
      <c r="F28" s="18">
        <f t="shared" si="4"/>
        <v>4912.5</v>
      </c>
      <c r="G28" s="18">
        <f t="shared" si="4"/>
        <v>4912.5</v>
      </c>
      <c r="H28" s="18">
        <f t="shared" si="4"/>
        <v>4912.5</v>
      </c>
      <c r="I28" s="18">
        <f t="shared" si="4"/>
        <v>5068.5</v>
      </c>
      <c r="J28" s="18">
        <f t="shared" si="4"/>
        <v>5068.5</v>
      </c>
      <c r="K28" s="18">
        <f t="shared" si="4"/>
        <v>5068.5</v>
      </c>
      <c r="L28" s="18">
        <f t="shared" si="4"/>
        <v>5068.5</v>
      </c>
      <c r="M28" s="18">
        <f t="shared" si="4"/>
        <v>5224.5</v>
      </c>
      <c r="N28" s="18">
        <f t="shared" si="4"/>
        <v>5224.5</v>
      </c>
      <c r="O28" s="43">
        <f>C28</f>
        <v>4584.1040000000003</v>
      </c>
    </row>
    <row r="29" spans="1:15">
      <c r="A29" s="3" t="s">
        <v>26</v>
      </c>
      <c r="B29" s="33">
        <v>-4584.1040000000003</v>
      </c>
      <c r="C29" s="28">
        <f>(C4*C7*C11+C26+C25)*C12*(-1)</f>
        <v>-4912.5</v>
      </c>
      <c r="D29" s="18">
        <f t="shared" ref="D29:N29" si="5">(D4*D7*D11+D26+D25)*D12*(-1)</f>
        <v>-4912.5</v>
      </c>
      <c r="E29" s="18">
        <f t="shared" si="5"/>
        <v>-4912.5</v>
      </c>
      <c r="F29" s="18">
        <f t="shared" si="5"/>
        <v>-4912.5</v>
      </c>
      <c r="G29" s="18">
        <f t="shared" si="5"/>
        <v>-4912.5</v>
      </c>
      <c r="H29" s="18">
        <f t="shared" si="5"/>
        <v>-5068.5</v>
      </c>
      <c r="I29" s="18">
        <f t="shared" si="5"/>
        <v>-5068.5</v>
      </c>
      <c r="J29" s="18">
        <f t="shared" si="5"/>
        <v>-5068.5</v>
      </c>
      <c r="K29" s="18">
        <f t="shared" si="5"/>
        <v>-5068.5</v>
      </c>
      <c r="L29" s="18">
        <f t="shared" si="5"/>
        <v>-5224.5</v>
      </c>
      <c r="M29" s="18">
        <f t="shared" si="5"/>
        <v>-5224.5</v>
      </c>
      <c r="N29" s="18">
        <f t="shared" si="5"/>
        <v>-5224.5</v>
      </c>
      <c r="O29" s="43">
        <f>N29</f>
        <v>-5224.5</v>
      </c>
    </row>
    <row r="30" spans="1:15">
      <c r="A30" s="3" t="s">
        <v>9</v>
      </c>
      <c r="B30" s="33">
        <v>41214.514000000003</v>
      </c>
      <c r="C30" s="28">
        <f>SUM(C27:C29)</f>
        <v>32421.603999999999</v>
      </c>
      <c r="D30" s="18">
        <f t="shared" ref="D30:N30" si="6">SUM(D27:D29)</f>
        <v>32750</v>
      </c>
      <c r="E30" s="18">
        <f t="shared" si="6"/>
        <v>36650</v>
      </c>
      <c r="F30" s="18">
        <f t="shared" si="6"/>
        <v>36650</v>
      </c>
      <c r="G30" s="18">
        <f t="shared" si="6"/>
        <v>36650</v>
      </c>
      <c r="H30" s="18">
        <f t="shared" si="6"/>
        <v>41434</v>
      </c>
      <c r="I30" s="18">
        <f t="shared" si="6"/>
        <v>41590</v>
      </c>
      <c r="J30" s="18">
        <f t="shared" si="6"/>
        <v>41590</v>
      </c>
      <c r="K30" s="18">
        <f t="shared" si="6"/>
        <v>41590</v>
      </c>
      <c r="L30" s="18">
        <f t="shared" si="6"/>
        <v>50274</v>
      </c>
      <c r="M30" s="18">
        <f t="shared" si="6"/>
        <v>50430</v>
      </c>
      <c r="N30" s="18">
        <f t="shared" si="6"/>
        <v>50430</v>
      </c>
      <c r="O30" s="43">
        <f>SUM(O27:O29)</f>
        <v>492459.60399999999</v>
      </c>
    </row>
    <row r="31" spans="1:15">
      <c r="A31" s="5" t="s">
        <v>10</v>
      </c>
      <c r="B31" s="33">
        <v>41214.514000000003</v>
      </c>
      <c r="C31" s="28">
        <f>C30</f>
        <v>32421.603999999999</v>
      </c>
      <c r="D31" s="18">
        <f t="shared" ref="D31:N31" si="7">D30</f>
        <v>32750</v>
      </c>
      <c r="E31" s="18">
        <f t="shared" si="7"/>
        <v>36650</v>
      </c>
      <c r="F31" s="18">
        <f t="shared" si="7"/>
        <v>36650</v>
      </c>
      <c r="G31" s="18">
        <f t="shared" si="7"/>
        <v>36650</v>
      </c>
      <c r="H31" s="18">
        <f t="shared" si="7"/>
        <v>41434</v>
      </c>
      <c r="I31" s="18">
        <f t="shared" si="7"/>
        <v>41590</v>
      </c>
      <c r="J31" s="18">
        <f t="shared" si="7"/>
        <v>41590</v>
      </c>
      <c r="K31" s="18">
        <f t="shared" si="7"/>
        <v>41590</v>
      </c>
      <c r="L31" s="18">
        <f t="shared" si="7"/>
        <v>50274</v>
      </c>
      <c r="M31" s="18">
        <f t="shared" si="7"/>
        <v>50430</v>
      </c>
      <c r="N31" s="18">
        <f t="shared" si="7"/>
        <v>50430</v>
      </c>
      <c r="O31" s="43">
        <f>O30</f>
        <v>492459.60399999999</v>
      </c>
    </row>
    <row r="32" spans="1:15">
      <c r="A32" s="19" t="s">
        <v>11</v>
      </c>
      <c r="B32" s="37">
        <v>31676.326666666671</v>
      </c>
      <c r="C32" s="29">
        <f>C22-C31</f>
        <v>19578.396000000001</v>
      </c>
      <c r="D32" s="20">
        <f t="shared" ref="D32:N32" si="8">D22-D31</f>
        <v>19250</v>
      </c>
      <c r="E32" s="20">
        <f t="shared" si="8"/>
        <v>21850</v>
      </c>
      <c r="F32" s="20">
        <f t="shared" si="8"/>
        <v>21850</v>
      </c>
      <c r="G32" s="20">
        <f t="shared" si="8"/>
        <v>21850</v>
      </c>
      <c r="H32" s="20">
        <f t="shared" si="8"/>
        <v>26166</v>
      </c>
      <c r="I32" s="20">
        <f t="shared" si="8"/>
        <v>26010</v>
      </c>
      <c r="J32" s="20">
        <f t="shared" si="8"/>
        <v>26010</v>
      </c>
      <c r="K32" s="20">
        <f t="shared" si="8"/>
        <v>26010</v>
      </c>
      <c r="L32" s="20">
        <f t="shared" si="8"/>
        <v>32926</v>
      </c>
      <c r="M32" s="20">
        <f t="shared" si="8"/>
        <v>32770</v>
      </c>
      <c r="N32" s="20">
        <f t="shared" si="8"/>
        <v>32770</v>
      </c>
      <c r="O32" s="44">
        <f>O22-O31</f>
        <v>307040.39600000001</v>
      </c>
    </row>
    <row r="33" spans="1:16">
      <c r="A33" s="3" t="s">
        <v>12</v>
      </c>
      <c r="B33" s="33"/>
      <c r="C33" s="25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36"/>
    </row>
    <row r="34" spans="1:16">
      <c r="A34" s="3" t="s">
        <v>22</v>
      </c>
      <c r="B34" s="33">
        <v>4736.2273333333324</v>
      </c>
      <c r="C34" s="28">
        <f>C9*C5</f>
        <v>4500</v>
      </c>
      <c r="D34" s="18">
        <f t="shared" ref="D34:N34" si="9">D9*D5</f>
        <v>4500</v>
      </c>
      <c r="E34" s="18">
        <f t="shared" si="9"/>
        <v>4500</v>
      </c>
      <c r="F34" s="18">
        <f t="shared" si="9"/>
        <v>4500</v>
      </c>
      <c r="G34" s="18">
        <f t="shared" si="9"/>
        <v>4500</v>
      </c>
      <c r="H34" s="18">
        <f t="shared" si="9"/>
        <v>4500</v>
      </c>
      <c r="I34" s="18">
        <f t="shared" si="9"/>
        <v>4500</v>
      </c>
      <c r="J34" s="18">
        <f t="shared" si="9"/>
        <v>4500</v>
      </c>
      <c r="K34" s="18">
        <f t="shared" si="9"/>
        <v>4500</v>
      </c>
      <c r="L34" s="18">
        <f t="shared" si="9"/>
        <v>4500</v>
      </c>
      <c r="M34" s="18">
        <f t="shared" si="9"/>
        <v>4500</v>
      </c>
      <c r="N34" s="18">
        <f t="shared" si="9"/>
        <v>4500</v>
      </c>
      <c r="O34" s="43">
        <f t="shared" ref="O34:O39" si="10">SUM(C34:N34)</f>
        <v>54000</v>
      </c>
    </row>
    <row r="35" spans="1:16">
      <c r="A35" s="3" t="s">
        <v>23</v>
      </c>
      <c r="B35" s="33">
        <v>233.744</v>
      </c>
      <c r="C35" s="25">
        <v>250</v>
      </c>
      <c r="D35" s="8">
        <v>250</v>
      </c>
      <c r="E35" s="8">
        <v>250</v>
      </c>
      <c r="F35" s="8">
        <v>250</v>
      </c>
      <c r="G35" s="8">
        <v>250</v>
      </c>
      <c r="H35" s="8">
        <v>250</v>
      </c>
      <c r="I35" s="8">
        <v>250</v>
      </c>
      <c r="J35" s="8">
        <v>250</v>
      </c>
      <c r="K35" s="8">
        <v>250</v>
      </c>
      <c r="L35" s="8">
        <v>250</v>
      </c>
      <c r="M35" s="8">
        <v>250</v>
      </c>
      <c r="N35" s="8">
        <v>250</v>
      </c>
      <c r="O35" s="43">
        <f t="shared" si="10"/>
        <v>3000</v>
      </c>
    </row>
    <row r="36" spans="1:16">
      <c r="A36" s="3" t="s">
        <v>13</v>
      </c>
      <c r="B36" s="33">
        <v>53.073666666666661</v>
      </c>
      <c r="C36" s="25">
        <v>50</v>
      </c>
      <c r="D36" s="8">
        <v>50</v>
      </c>
      <c r="E36" s="8">
        <v>50</v>
      </c>
      <c r="F36" s="8">
        <v>50</v>
      </c>
      <c r="G36" s="8">
        <v>50</v>
      </c>
      <c r="H36" s="8">
        <v>50</v>
      </c>
      <c r="I36" s="8">
        <v>50</v>
      </c>
      <c r="J36" s="8">
        <v>50</v>
      </c>
      <c r="K36" s="8">
        <v>50</v>
      </c>
      <c r="L36" s="8">
        <v>50</v>
      </c>
      <c r="M36" s="8">
        <v>50</v>
      </c>
      <c r="N36" s="8">
        <v>50</v>
      </c>
      <c r="O36" s="43">
        <f t="shared" si="10"/>
        <v>600</v>
      </c>
    </row>
    <row r="37" spans="1:16">
      <c r="A37" s="3" t="s">
        <v>14</v>
      </c>
      <c r="B37" s="33">
        <v>968.10699999999997</v>
      </c>
      <c r="C37" s="28">
        <f>C10*C6</f>
        <v>1540</v>
      </c>
      <c r="D37" s="18">
        <f t="shared" ref="D37:N37" si="11">D10*D6</f>
        <v>1540</v>
      </c>
      <c r="E37" s="18">
        <f t="shared" si="11"/>
        <v>1540</v>
      </c>
      <c r="F37" s="18">
        <f t="shared" si="11"/>
        <v>1540</v>
      </c>
      <c r="G37" s="18">
        <f t="shared" si="11"/>
        <v>1540</v>
      </c>
      <c r="H37" s="18">
        <f t="shared" si="11"/>
        <v>1540</v>
      </c>
      <c r="I37" s="18">
        <f t="shared" si="11"/>
        <v>1540</v>
      </c>
      <c r="J37" s="18">
        <f t="shared" si="11"/>
        <v>1540</v>
      </c>
      <c r="K37" s="18">
        <f t="shared" si="11"/>
        <v>1540</v>
      </c>
      <c r="L37" s="18">
        <f t="shared" si="11"/>
        <v>1540</v>
      </c>
      <c r="M37" s="18">
        <f t="shared" si="11"/>
        <v>1540</v>
      </c>
      <c r="N37" s="18">
        <f t="shared" si="11"/>
        <v>1540</v>
      </c>
      <c r="O37" s="43">
        <f t="shared" si="10"/>
        <v>18480</v>
      </c>
    </row>
    <row r="38" spans="1:16">
      <c r="A38" s="3" t="s">
        <v>15</v>
      </c>
      <c r="B38" s="33">
        <v>122</v>
      </c>
      <c r="C38" s="25">
        <v>122</v>
      </c>
      <c r="D38" s="8">
        <v>122</v>
      </c>
      <c r="E38" s="8">
        <v>122</v>
      </c>
      <c r="F38" s="8">
        <v>122</v>
      </c>
      <c r="G38" s="8">
        <v>122</v>
      </c>
      <c r="H38" s="8">
        <v>122</v>
      </c>
      <c r="I38" s="8">
        <v>122</v>
      </c>
      <c r="J38" s="8">
        <v>122</v>
      </c>
      <c r="K38" s="8">
        <v>122</v>
      </c>
      <c r="L38" s="8">
        <v>122</v>
      </c>
      <c r="M38" s="8">
        <v>122</v>
      </c>
      <c r="N38" s="8">
        <v>122</v>
      </c>
      <c r="O38" s="43">
        <f t="shared" si="10"/>
        <v>1464</v>
      </c>
    </row>
    <row r="39" spans="1:16">
      <c r="A39" s="3" t="s">
        <v>24</v>
      </c>
      <c r="B39" s="33">
        <v>64.555666666666667</v>
      </c>
      <c r="C39" s="25">
        <f>65+C18*(C4+C5+C6)</f>
        <v>91</v>
      </c>
      <c r="D39" s="8">
        <f t="shared" ref="D39:N39" si="12">65+D18*(D4+D5+D6)</f>
        <v>91</v>
      </c>
      <c r="E39" s="8">
        <f t="shared" si="12"/>
        <v>91</v>
      </c>
      <c r="F39" s="8">
        <f t="shared" si="12"/>
        <v>91</v>
      </c>
      <c r="G39" s="8">
        <f t="shared" si="12"/>
        <v>91</v>
      </c>
      <c r="H39" s="8">
        <f t="shared" si="12"/>
        <v>91</v>
      </c>
      <c r="I39" s="8">
        <f t="shared" si="12"/>
        <v>91</v>
      </c>
      <c r="J39" s="8">
        <f t="shared" si="12"/>
        <v>91</v>
      </c>
      <c r="K39" s="8">
        <f t="shared" si="12"/>
        <v>91</v>
      </c>
      <c r="L39" s="8">
        <f t="shared" si="12"/>
        <v>91</v>
      </c>
      <c r="M39" s="8">
        <f t="shared" si="12"/>
        <v>91</v>
      </c>
      <c r="N39" s="8">
        <f t="shared" si="12"/>
        <v>91</v>
      </c>
      <c r="O39" s="43">
        <f t="shared" si="10"/>
        <v>1092</v>
      </c>
    </row>
    <row r="40" spans="1:16">
      <c r="A40" s="21" t="s">
        <v>16</v>
      </c>
      <c r="B40" s="33">
        <v>6134.0573333333332</v>
      </c>
      <c r="C40" s="28">
        <f>SUM(C34:C39)</f>
        <v>6553</v>
      </c>
      <c r="D40" s="22">
        <f t="shared" ref="D40:N40" si="13">SUM(D34:D39)</f>
        <v>6553</v>
      </c>
      <c r="E40" s="22">
        <f t="shared" si="13"/>
        <v>6553</v>
      </c>
      <c r="F40" s="22">
        <f t="shared" si="13"/>
        <v>6553</v>
      </c>
      <c r="G40" s="22">
        <f t="shared" si="13"/>
        <v>6553</v>
      </c>
      <c r="H40" s="22">
        <f t="shared" si="13"/>
        <v>6553</v>
      </c>
      <c r="I40" s="22">
        <f t="shared" si="13"/>
        <v>6553</v>
      </c>
      <c r="J40" s="22">
        <f t="shared" si="13"/>
        <v>6553</v>
      </c>
      <c r="K40" s="22">
        <f t="shared" si="13"/>
        <v>6553</v>
      </c>
      <c r="L40" s="22">
        <f t="shared" si="13"/>
        <v>6553</v>
      </c>
      <c r="M40" s="22">
        <f t="shared" si="13"/>
        <v>6553</v>
      </c>
      <c r="N40" s="22">
        <f t="shared" si="13"/>
        <v>6553</v>
      </c>
      <c r="O40" s="43">
        <f>SUM(O34:O39)</f>
        <v>78636</v>
      </c>
    </row>
    <row r="41" spans="1:16">
      <c r="A41" s="19" t="s">
        <v>17</v>
      </c>
      <c r="B41" s="37">
        <v>25542.269333333341</v>
      </c>
      <c r="C41" s="30">
        <f>C32-C40</f>
        <v>13025.396000000001</v>
      </c>
      <c r="D41" s="23">
        <f t="shared" ref="D41:N41" si="14">D32-D40</f>
        <v>12697</v>
      </c>
      <c r="E41" s="23">
        <f t="shared" si="14"/>
        <v>15297</v>
      </c>
      <c r="F41" s="23">
        <f t="shared" si="14"/>
        <v>15297</v>
      </c>
      <c r="G41" s="23">
        <f t="shared" si="14"/>
        <v>15297</v>
      </c>
      <c r="H41" s="23">
        <f t="shared" si="14"/>
        <v>19613</v>
      </c>
      <c r="I41" s="23">
        <f t="shared" si="14"/>
        <v>19457</v>
      </c>
      <c r="J41" s="23">
        <f t="shared" si="14"/>
        <v>19457</v>
      </c>
      <c r="K41" s="23">
        <f t="shared" si="14"/>
        <v>19457</v>
      </c>
      <c r="L41" s="23">
        <f t="shared" si="14"/>
        <v>26373</v>
      </c>
      <c r="M41" s="23">
        <f t="shared" si="14"/>
        <v>26217</v>
      </c>
      <c r="N41" s="23">
        <f t="shared" si="14"/>
        <v>26217</v>
      </c>
      <c r="O41" s="44">
        <f>O32-O40</f>
        <v>228404.39600000001</v>
      </c>
      <c r="P41" s="48">
        <f>O41/O22</f>
        <v>0.28568404752970605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グラフ</vt:lpstr>
      </vt:variant>
      <vt:variant>
        <vt:i4>7</vt:i4>
      </vt:variant>
    </vt:vector>
  </HeadingPairs>
  <TitlesOfParts>
    <vt:vector size="13" baseType="lpstr">
      <vt:lpstr>過去財務諸表</vt:lpstr>
      <vt:lpstr>コストモデル</vt:lpstr>
      <vt:lpstr>財務シミュレーションベース</vt:lpstr>
      <vt:lpstr>財務シミュレーション基本シナリオ</vt:lpstr>
      <vt:lpstr>財務シミュレーションダウンサイド</vt:lpstr>
      <vt:lpstr>財務シミュレーションアップサイド</vt:lpstr>
      <vt:lpstr>売上高の推移</vt:lpstr>
      <vt:lpstr>コストの推移</vt:lpstr>
      <vt:lpstr>一人当たり売上</vt:lpstr>
      <vt:lpstr>一人当たりコスト</vt:lpstr>
      <vt:lpstr>仕掛工事月末残高</vt:lpstr>
      <vt:lpstr>仕掛工事回転率</vt:lpstr>
      <vt:lpstr>売上高材料費比率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2017-11-26T13:38:03Z</dcterms:created>
  <dcterms:modified xsi:type="dcterms:W3CDTF">2017-12-02T09:51:44Z</dcterms:modified>
</cp:coreProperties>
</file>